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Прил.№3 ист.вн.фин. (2)" sheetId="1" r:id="rId1"/>
    <sheet name="Прил.4" sheetId="2" r:id="rId2"/>
    <sheet name="Прил.5" sheetId="3" r:id="rId3"/>
    <sheet name="Прил.6," sheetId="4" r:id="rId4"/>
    <sheet name="Прил.№2 Доходы (табл.1) " sheetId="5" state="hidden" r:id="rId5"/>
    <sheet name="Прил.№2 Доходы (табл.1)" sheetId="6" state="hidden" r:id="rId6"/>
    <sheet name="Прил.№4 ист.вн.фин." sheetId="7" state="hidden" r:id="rId7"/>
    <sheet name="Прил.6" sheetId="8" state="hidden" r:id="rId8"/>
    <sheet name="Прил.8" sheetId="9" state="hidden" r:id="rId9"/>
    <sheet name="Прил.9" sheetId="10" state="hidden" r:id="rId10"/>
    <sheet name="Прил.10" sheetId="11" state="hidden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<sst xmlns="http://schemas.openxmlformats.org/spreadsheetml/2006/main" count="1039" uniqueCount="398">
  <si>
    <t>1</t>
  </si>
  <si>
    <t>Сумма, руб.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</si>
  <si>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</si>
  <si>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</si>
  <si>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</si>
  <si>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</si>
  <si>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</si>
  <si>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</si>
  <si>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</si>
  <si>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</si>
  <si>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</si>
  <si>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</si>
  <si>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</si>
  <si>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</si>
  <si>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</si>
  <si>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</si>
  <si>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</si>
  <si>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</si>
  <si>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</si>
  <si>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</si>
  <si>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Итого:</t>
  </si>
  <si>
    <t>Сумма (руб.)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</si>
  <si>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</si>
  <si>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</si>
  <si>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</si>
  <si>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</si>
  <si>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</si>
  <si>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</si>
  <si>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</si>
  <si>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</si>
  <si>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</si>
  <si>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</si>
  <si>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</si>
  <si>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</si>
  <si>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</si>
  <si>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</si>
  <si>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</si>
  <si>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</si>
  <si>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</si>
  <si>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</si>
  <si>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</si>
  <si>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</si>
  <si>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</si>
  <si>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</si>
  <si>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</si>
  <si>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</si>
  <si>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</si>
  <si>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</si>
  <si>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</si>
  <si>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</si>
  <si>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</si>
  <si>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</si>
  <si>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</si>
  <si>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</si>
  <si>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</si>
  <si>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</si>
  <si>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</si>
  <si>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</si>
  <si>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</si>
  <si>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</si>
  <si>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</si>
  <si>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</si>
  <si>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</si>
  <si>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</si>
  <si>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</si>
  <si>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</si>
  <si>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</si>
  <si>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</si>
  <si>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</si>
  <si>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</si>
  <si>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</si>
  <si>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</si>
  <si>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</si>
  <si>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</si>
  <si>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</si>
  <si>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</si>
  <si>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</si>
  <si>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</si>
  <si>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</si>
  <si>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</si>
  <si>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</si>
  <si>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</si>
  <si>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</si>
  <si>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</si>
  <si>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</si>
  <si>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</si>
  <si>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</si>
  <si>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</si>
  <si>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</si>
  <si>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</si>
  <si>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</si>
  <si>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</si>
  <si>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</si>
  <si>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</si>
  <si>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</si>
  <si>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</si>
  <si>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</si>
  <si>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</si>
  <si>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</si>
  <si>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</si>
  <si>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</si>
  <si>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</si>
  <si>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</si>
  <si>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</si>
  <si>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</si>
  <si>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</si>
  <si>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</si>
  <si>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</si>
  <si>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</si>
  <si>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</si>
  <si>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</si>
  <si>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</si>
  <si>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</si>
  <si>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</si>
  <si>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</si>
  <si>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</si>
  <si>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</si>
  <si>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</si>
  <si>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</si>
  <si>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</si>
  <si>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</si>
  <si>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</si>
  <si>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</si>
  <si>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</si>
  <si>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</si>
  <si>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</si>
  <si>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</si>
  <si>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</si>
  <si>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</si>
  <si>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</si>
  <si>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</si>
  <si>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</si>
  <si>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</si>
  <si>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</si>
  <si>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</si>
  <si>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</si>
  <si>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</si>
  <si>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</si>
  <si>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</si>
  <si>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</si>
  <si>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</si>
  <si>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</si>
  <si>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</si>
  <si>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</si>
  <si>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</si>
  <si>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</si>
  <si>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</si>
  <si>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</si>
  <si>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</si>
  <si>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</si>
  <si>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</si>
  <si>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</si>
  <si>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</si>
  <si>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</si>
  <si>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</si>
  <si>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</si>
  <si>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</si>
  <si>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</si>
  <si>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</si>
  <si>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</si>
  <si>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</si>
  <si>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</si>
  <si>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</si>
  <si>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</si>
  <si>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</si>
  <si>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</si>
  <si>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</si>
  <si>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</si>
  <si>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</si>
  <si>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</si>
  <si>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</si>
  <si>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</si>
  <si>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</si>
  <si>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</si>
  <si>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</si>
  <si>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</si>
  <si>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</si>
  <si>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</si>
  <si>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</si>
  <si>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</si>
  <si>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</si>
  <si>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</si>
  <si>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</si>
  <si>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</si>
  <si>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</si>
  <si>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</si>
  <si>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</si>
  <si>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</si>
  <si>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</si>
  <si>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</si>
  <si>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</si>
  <si>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</si>
  <si>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</si>
  <si>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</si>
  <si>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</si>
  <si>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</si>
  <si>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</si>
  <si>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</si>
  <si>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</si>
  <si>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</si>
  <si>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</si>
  <si>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</si>
  <si>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</si>
  <si>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</si>
  <si>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</si>
  <si>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</si>
  <si>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</si>
  <si>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</si>
  <si>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</si>
  <si>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</si>
  <si>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</si>
  <si>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</si>
  <si>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</si>
  <si>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</si>
  <si>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</si>
  <si>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</si>
  <si>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</si>
  <si>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</si>
  <si>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</si>
  <si>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</si>
  <si>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</si>
  <si>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</si>
  <si>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</si>
  <si>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</si>
  <si>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</si>
  <si>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</si>
  <si>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</si>
  <si>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</si>
  <si>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</si>
  <si>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</si>
  <si>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</si>
  <si>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</si>
  <si>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</si>
  <si>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</si>
  <si>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</si>
  <si>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</si>
  <si>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</si>
  <si>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</si>
  <si>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</si>
  <si>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</si>
  <si>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</si>
  <si>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</si>
  <si>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</si>
  <si>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</si>
  <si>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</si>
  <si>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</si>
  <si>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</si>
  <si>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</si>
  <si>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</si>
  <si>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</si>
  <si>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</si>
  <si>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</si>
  <si>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</si>
  <si>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</si>
  <si>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</si>
  <si>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</si>
  <si>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</si>
  <si>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</si>
  <si>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</si>
  <si>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</si>
  <si>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</si>
  <si>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</si>
  <si>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</si>
  <si>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</si>
  <si>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</si>
  <si>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</si>
  <si>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</si>
  <si>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</si>
  <si>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</si>
  <si>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</si>
  <si>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</si>
  <si>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</si>
  <si>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</si>
  <si>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</si>
  <si>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</si>
  <si>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</si>
  <si>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</si>
  <si>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</si>
  <si>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</si>
  <si>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</si>
  <si>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</si>
  <si>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</si>
  <si>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</si>
  <si>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</si>
  <si>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</si>
  <si>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</si>
  <si>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</si>
  <si>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</si>
  <si>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</si>
  <si>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</si>
  <si>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</si>
  <si>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</si>
  <si>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</si>
  <si>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</si>
  <si>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</si>
  <si>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</si>
  <si>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</si>
  <si>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</si>
  <si>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</si>
  <si>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</si>
  <si>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</si>
  <si>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</si>
  <si>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</si>
  <si>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</si>
  <si>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</si>
  <si>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</si>
  <si>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</si>
  <si>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</si>
  <si>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</si>
  <si>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</si>
  <si>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</si>
  <si>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</si>
  <si>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</si>
  <si>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</si>
  <si>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</si>
  <si>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</si>
  <si>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</si>
  <si>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</si>
  <si>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</si>
  <si>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</si>
  <si>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</si>
  <si>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</si>
  <si>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</si>
  <si>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</si>
  <si>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</si>
  <si>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</si>
  <si>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30 9 00 10290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</si>
  <si>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</si>
  <si>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</si>
  <si>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</si>
  <si>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2023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</si>
  <si>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</si>
  <si>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</si>
  <si>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</si>
  <si>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</si>
  <si>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</si>
  <si>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</si>
  <si>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05 1 01 10150</t>
  </si>
  <si>
    <t>30 9 00 10160</t>
  </si>
  <si>
    <t>30 9 00 10170</t>
  </si>
  <si>
    <t>Сумма         2023 год</t>
  </si>
  <si>
    <t>09</t>
  </si>
  <si>
    <t>0409</t>
  </si>
  <si>
    <t>Дорожное хозяйство (дорожные фонды)</t>
  </si>
  <si>
    <t>500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</si>
  <si>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</si>
  <si>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</si>
  <si>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2024 год</t>
  </si>
  <si>
    <t>Сумма         2024 год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</si>
  <si>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</si>
  <si>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</si>
  <si>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</si>
  <si>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</si>
  <si>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</si>
  <si>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</si>
  <si>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</si>
  <si>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</si>
  <si>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</si>
  <si>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</si>
  <si>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</si>
  <si>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</si>
  <si>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</si>
  <si>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</si>
  <si>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Подпрограмма "Энергосбережение и повышение энергетической эффективности в муниципальных учреждениях"</t>
  </si>
  <si>
    <t>Основное мероприятие "Повышение энергетической эффективности учреждений Мугреево-Никольского  сельского поселения"</t>
  </si>
  <si>
    <t>02 0 00 00000</t>
  </si>
  <si>
    <t>02 1 00 00000</t>
  </si>
  <si>
    <t>02 1 01 00000</t>
  </si>
  <si>
    <t>02 1 01 20180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</si>
  <si>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</si>
  <si>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</si>
  <si>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</si>
  <si>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Молодежная политика </t>
  </si>
  <si>
    <t>Изменение остатков средств на счетах по учету средств бюджетов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</si>
  <si>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</si>
  <si>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05 1 01 10190</t>
  </si>
  <si>
    <t>Осуществление первичного воинского учёта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</si>
  <si>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2025 год</t>
  </si>
  <si>
    <r>
      <t xml:space="preserve">Источники внутреннего финансирования дефицита бюджета Мугреево-Никольского сельского поселения на 2023 год и плановый период 2024 и 2025 годов                                                                                              </t>
    </r>
  </si>
  <si>
    <t xml:space="preserve"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2023 год и плановый период 2024 и 2025 годов </t>
  </si>
  <si>
    <t>Сумма         2025 год</t>
  </si>
  <si>
    <t>2</t>
  </si>
  <si>
    <t xml:space="preserve">Ведомственная структура расходов бюджета Мугреево-Никольского сельского поселения на 2023 год и плановый период 2024 и 2025 годов 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</si>
  <si>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2023 год и плановый период 2024 и 2025 годов                                                                                     </t>
  </si>
  <si>
    <r>
      <t>Муниципальная программа Мугреево-Никольского сельского поселения "Энергосбережение и повышение энергетической эффективности на территории Мугреево-Никольского сельского поселения</t>
    </r>
    <r>
      <rPr>
        <sz val="13"/>
        <rFont val="Times New Roman"/>
        <family val="1"/>
      </rPr>
      <t>"</t>
    </r>
  </si>
  <si>
    <t xml:space="preserve">Муниципальная программа "Содержание  и ремонт  автомобильных дорог общего пользования Мугреево-Никольского  сельского поселения
Южского муниципального района"
</t>
  </si>
  <si>
    <t>Уличное освещение (Закупка товаров, работ и услуг для обеспечения государственных (муниципальных) нужд)</t>
  </si>
  <si>
    <t>Озеленение  и обкашивание травы (Закупка товаров, работ и услуг для обеспечения государственных (муниципальных) нужд)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</si>
  <si>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</si>
  <si>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обеспечения государственных (муниципальных) нужд)</t>
  </si>
  <si>
    <r>
      <t xml:space="preserve">  Приложение № 3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color indexed="8"/>
        <rFont val="Times New Roman"/>
        <family val="1"/>
      </rPr>
      <t>26.12.2022г.№43</t>
    </r>
  </si>
  <si>
    <r>
      <t xml:space="preserve">  Приложение № 4
  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color indexed="8"/>
        <rFont val="Times New Roman"/>
        <family val="1"/>
      </rPr>
      <t>26.12.2022г.№43</t>
    </r>
  </si>
  <si>
    <r>
      <t xml:space="preserve">  Приложение № 5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color indexed="8"/>
        <rFont val="Times New Roman"/>
        <family val="1"/>
      </rPr>
      <t>26.12.2022г.№43</t>
    </r>
  </si>
  <si>
    <r>
      <t xml:space="preserve"> Приложение № 6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rFont val="Times New Roman"/>
        <family val="1"/>
      </rPr>
      <t>26.12.2022г.№43</t>
    </r>
  </si>
  <si>
    <t>Приложение №1                                                                                        к проекту решения Совета Мугреево-Никольского сельского поселения от 26 декабря 2022г. № 43 "О бюджете Мугреево-Никольского сельского поселения Южского муниципального района Ивановской области на 2023 год и на плановый период 2024 и 2025 годов»  от 27.01.2023г. №1</t>
  </si>
  <si>
    <t>Приложение №2                                                                                        к проекту решения Совета Мугреево-Никольского сельского поселения от 26 декабря 2022г. № 43 "О бюджете Мугреево-Никольского сельского поселения Южского муниципального района Ивановской области на 2023 год и на плановый период 2024 и 2025 годов» от 27.01.2023г. №1</t>
  </si>
  <si>
    <t>Приложение №3                                                                                        к проекту решения Совета Мугреево-Никольского сельского поселения от 26 декабря 2022г. № 43 "О бюджете Мугреево-Никольского сельского поселения Южского муниципального района Ивановской области на 2023 год и на плановый период 2024 и 2025 годов» от 27.01.2023г. №1</t>
  </si>
  <si>
    <t>Приложение №4                                                                                        к проекту решения Совета Мугреево-Никольского сельского поселения от 26 декабря 2022г. № 43 "О бюджете Мугреево-Никольского сельского поселения Южского муниципального района Ивановской области на 2023 год и на плановый период 2024 и 2025 годов» от 27.01.2023г. №1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</si>
</sst>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8" fillId="0" borderId="1">
      <alignment horizontal="left" wrapText="1" indent="2"/>
      <protection/>
    </xf>
    <xf numFmtId="49" fontId="58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1" fillId="0" borderId="17" xfId="33" applyNumberFormat="1" applyFont="1" applyFill="1" applyBorder="1" applyAlignment="1">
      <alignment horizontal="center" vertical="top"/>
      <protection/>
    </xf>
    <xf numFmtId="2" fontId="32" fillId="0" borderId="17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3" fillId="0" borderId="17" xfId="33" applyNumberFormat="1" applyFont="1" applyFill="1" applyBorder="1" applyAlignment="1">
      <alignment horizontal="justify" vertical="top"/>
      <protection/>
    </xf>
    <xf numFmtId="2" fontId="31" fillId="0" borderId="17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2" fillId="0" borderId="17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2" fillId="0" borderId="17" xfId="33" applyNumberFormat="1" applyFont="1" applyFill="1" applyBorder="1" applyAlignment="1">
      <alignment horizontal="justify" vertical="top"/>
      <protection/>
    </xf>
    <xf numFmtId="4" fontId="36" fillId="0" borderId="17" xfId="33" applyNumberFormat="1" applyFont="1" applyFill="1" applyBorder="1" applyAlignment="1">
      <alignment horizontal="center" vertical="center"/>
      <protection/>
    </xf>
    <xf numFmtId="2" fontId="20" fillId="0" borderId="17" xfId="33" applyNumberFormat="1" applyFont="1" applyFill="1" applyBorder="1" applyAlignment="1">
      <alignment horizontal="justify" vertical="top"/>
      <protection/>
    </xf>
    <xf numFmtId="49" fontId="20" fillId="0" borderId="17" xfId="33" applyNumberFormat="1" applyFont="1" applyFill="1" applyBorder="1" applyAlignment="1">
      <alignment horizontal="center" wrapText="1"/>
      <protection/>
    </xf>
    <xf numFmtId="4" fontId="20" fillId="0" borderId="17" xfId="33" applyNumberFormat="1" applyFont="1" applyFill="1" applyBorder="1" applyAlignment="1">
      <alignment horizontal="center" wrapText="1"/>
      <protection/>
    </xf>
    <xf numFmtId="0" fontId="36" fillId="0" borderId="17" xfId="33" applyFont="1" applyFill="1" applyBorder="1">
      <alignment/>
      <protection/>
    </xf>
    <xf numFmtId="0" fontId="22" fillId="0" borderId="17" xfId="33" applyFont="1" applyBorder="1" applyAlignment="1">
      <alignment wrapText="1"/>
      <protection/>
    </xf>
    <xf numFmtId="49" fontId="22" fillId="0" borderId="17" xfId="33" applyNumberFormat="1" applyFont="1" applyBorder="1" applyAlignment="1">
      <alignment horizontal="center"/>
      <protection/>
    </xf>
    <xf numFmtId="4" fontId="22" fillId="0" borderId="17" xfId="33" applyNumberFormat="1" applyFont="1" applyBorder="1" applyAlignment="1">
      <alignment horizontal="left" indent="1"/>
      <protection/>
    </xf>
    <xf numFmtId="49" fontId="20" fillId="0" borderId="17" xfId="33" applyNumberFormat="1" applyFont="1" applyFill="1" applyBorder="1" applyAlignment="1">
      <alignment horizontal="center"/>
      <protection/>
    </xf>
    <xf numFmtId="4" fontId="20" fillId="0" borderId="17" xfId="33" applyNumberFormat="1" applyFont="1" applyFill="1" applyBorder="1" applyAlignment="1">
      <alignment horizontal="center"/>
      <protection/>
    </xf>
    <xf numFmtId="49" fontId="36" fillId="0" borderId="17" xfId="33" applyNumberFormat="1" applyFont="1" applyFill="1" applyBorder="1" applyAlignment="1">
      <alignment horizontal="justify" vertical="top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0" fontId="32" fillId="0" borderId="17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36" fillId="0" borderId="17" xfId="33" applyNumberFormat="1" applyFont="1" applyFill="1" applyBorder="1" applyAlignment="1">
      <alignment horizontal="center" vertical="center" wrapText="1"/>
      <protection/>
    </xf>
    <xf numFmtId="49" fontId="36" fillId="0" borderId="17" xfId="33" applyNumberFormat="1" applyFont="1" applyFill="1" applyBorder="1" applyAlignment="1">
      <alignment horizontal="center"/>
      <protection/>
    </xf>
    <xf numFmtId="4" fontId="36" fillId="0" borderId="17" xfId="33" applyNumberFormat="1" applyFont="1" applyFill="1" applyBorder="1" applyAlignment="1">
      <alignment horizontal="center"/>
      <protection/>
    </xf>
    <xf numFmtId="49" fontId="22" fillId="0" borderId="17" xfId="33" applyNumberFormat="1" applyFont="1" applyBorder="1" applyAlignment="1">
      <alignment horizontal="center" wrapText="1"/>
      <protection/>
    </xf>
    <xf numFmtId="2" fontId="20" fillId="0" borderId="17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7" fillId="0" borderId="0" xfId="0" applyFont="1" applyAlignment="1">
      <alignment/>
    </xf>
    <xf numFmtId="49" fontId="61" fillId="0" borderId="0" xfId="0" applyNumberFormat="1" applyFont="1" applyAlignment="1">
      <alignment horizontal="right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justify" vertical="center" wrapText="1"/>
    </xf>
    <xf numFmtId="4" fontId="32" fillId="0" borderId="18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justify" vertical="center" wrapText="1"/>
    </xf>
    <xf numFmtId="4" fontId="31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6" fillId="0" borderId="17" xfId="3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  <xf numFmtId="49" fontId="65" fillId="0" borderId="2" xfId="35" applyFont="1" applyAlignment="1" applyProtection="1">
      <alignment horizontal="center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66" fillId="0" borderId="18" xfId="35" applyFont="1" applyBorder="1" applyAlignment="1" applyProtection="1">
      <alignment horizontal="center" wrapText="1"/>
      <protection/>
    </xf>
    <xf numFmtId="0" fontId="24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49" fontId="65" fillId="0" borderId="18" xfId="35" applyFont="1" applyBorder="1" applyAlignment="1" applyProtection="1">
      <alignment horizontal="center" vertical="top" wrapText="1"/>
      <protection/>
    </xf>
    <xf numFmtId="1" fontId="24" fillId="0" borderId="1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9" fontId="66" fillId="0" borderId="2" xfId="35" applyFont="1" applyAlignment="1" applyProtection="1">
      <alignment horizontal="center" vertical="top" wrapText="1"/>
      <protection/>
    </xf>
    <xf numFmtId="0" fontId="65" fillId="0" borderId="1" xfId="34" applyNumberFormat="1" applyFont="1" applyAlignment="1" applyProtection="1">
      <alignment vertical="top" wrapText="1"/>
      <protection/>
    </xf>
    <xf numFmtId="0" fontId="66" fillId="0" borderId="18" xfId="34" applyNumberFormat="1" applyFont="1" applyBorder="1" applyAlignment="1" applyProtection="1">
      <alignment horizontal="left" vertical="top" wrapText="1"/>
      <protection/>
    </xf>
    <xf numFmtId="0" fontId="65" fillId="0" borderId="18" xfId="34" applyNumberFormat="1" applyFont="1" applyBorder="1" applyAlignment="1" applyProtection="1">
      <alignment horizontal="left" vertical="top" wrapText="1"/>
      <protection/>
    </xf>
    <xf numFmtId="0" fontId="66" fillId="0" borderId="1" xfId="34" applyNumberFormat="1" applyFont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4" fontId="24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49" fontId="65" fillId="0" borderId="20" xfId="35" applyFont="1" applyBorder="1" applyAlignment="1" applyProtection="1">
      <alignment horizontal="center" vertical="top" wrapText="1"/>
      <protection/>
    </xf>
    <xf numFmtId="0" fontId="65" fillId="0" borderId="21" xfId="34" applyNumberFormat="1" applyFont="1" applyBorder="1" applyAlignment="1" applyProtection="1">
      <alignment vertical="top" wrapText="1"/>
      <protection/>
    </xf>
    <xf numFmtId="4" fontId="21" fillId="0" borderId="22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31" fillId="24" borderId="17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2" fillId="24" borderId="17" xfId="33" applyNumberFormat="1" applyFont="1" applyFill="1" applyBorder="1" applyAlignment="1">
      <alignment horizontal="justify" vertical="top"/>
      <protection/>
    </xf>
    <xf numFmtId="0" fontId="34" fillId="24" borderId="0" xfId="33" applyFont="1" applyFill="1">
      <alignment/>
      <protection/>
    </xf>
    <xf numFmtId="2" fontId="31" fillId="24" borderId="17" xfId="33" applyNumberFormat="1" applyFont="1" applyFill="1" applyBorder="1" applyAlignment="1">
      <alignment horizontal="justify" vertical="top" wrapText="1"/>
      <protection/>
    </xf>
    <xf numFmtId="0" fontId="37" fillId="24" borderId="17" xfId="33" applyFont="1" applyFill="1" applyBorder="1" applyAlignment="1">
      <alignment wrapText="1"/>
      <protection/>
    </xf>
    <xf numFmtId="1" fontId="21" fillId="0" borderId="18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2" fillId="0" borderId="17" xfId="33" applyNumberFormat="1" applyFont="1" applyFill="1" applyBorder="1" applyAlignment="1">
      <alignment horizontal="center" vertical="top"/>
      <protection/>
    </xf>
    <xf numFmtId="49" fontId="32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 wrapText="1"/>
      <protection/>
    </xf>
    <xf numFmtId="49" fontId="33" fillId="24" borderId="17" xfId="33" applyNumberFormat="1" applyFont="1" applyFill="1" applyBorder="1" applyAlignment="1">
      <alignment horizontal="center" vertical="top"/>
      <protection/>
    </xf>
    <xf numFmtId="49" fontId="33" fillId="24" borderId="17" xfId="33" applyNumberFormat="1" applyFont="1" applyFill="1" applyBorder="1" applyAlignment="1">
      <alignment horizontal="center" vertical="top" wrapText="1"/>
      <protection/>
    </xf>
    <xf numFmtId="4" fontId="33" fillId="24" borderId="17" xfId="33" applyNumberFormat="1" applyFont="1" applyFill="1" applyBorder="1" applyAlignment="1">
      <alignment horizontal="center" vertical="top" wrapText="1"/>
      <protection/>
    </xf>
    <xf numFmtId="49" fontId="37" fillId="24" borderId="17" xfId="33" applyNumberFormat="1" applyFont="1" applyFill="1" applyBorder="1" applyAlignment="1">
      <alignment horizontal="center" vertical="top"/>
      <protection/>
    </xf>
    <xf numFmtId="49" fontId="31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horizontal="center" vertical="top" wrapText="1"/>
      <protection/>
    </xf>
    <xf numFmtId="49" fontId="31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vertical="top" wrapText="1"/>
      <protection/>
    </xf>
    <xf numFmtId="4" fontId="31" fillId="24" borderId="17" xfId="33" applyNumberFormat="1" applyFont="1" applyFill="1" applyBorder="1" applyAlignment="1">
      <alignment horizontal="center" vertical="top"/>
      <protection/>
    </xf>
    <xf numFmtId="0" fontId="38" fillId="0" borderId="17" xfId="33" applyFont="1" applyFill="1" applyBorder="1" applyAlignment="1">
      <alignment horizontal="justify" vertical="top"/>
      <protection/>
    </xf>
    <xf numFmtId="4" fontId="67" fillId="0" borderId="23" xfId="0" applyNumberFormat="1" applyFont="1" applyBorder="1" applyAlignment="1">
      <alignment horizontal="center"/>
    </xf>
    <xf numFmtId="0" fontId="38" fillId="24" borderId="17" xfId="33" applyFont="1" applyFill="1" applyBorder="1" applyAlignment="1">
      <alignment horizontal="justify" vertical="top"/>
      <protection/>
    </xf>
    <xf numFmtId="49" fontId="38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center" vertical="top" wrapText="1"/>
      <protection/>
    </xf>
    <xf numFmtId="4" fontId="38" fillId="24" borderId="17" xfId="33" applyNumberFormat="1" applyFont="1" applyFill="1" applyBorder="1" applyAlignment="1">
      <alignment horizontal="center" vertical="top" wrapText="1"/>
      <protection/>
    </xf>
    <xf numFmtId="4" fontId="37" fillId="24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 wrapText="1"/>
      <protection/>
    </xf>
    <xf numFmtId="2" fontId="33" fillId="24" borderId="17" xfId="33" applyNumberFormat="1" applyFont="1" applyFill="1" applyBorder="1" applyAlignment="1">
      <alignment horizontal="justify" vertical="top"/>
      <protection/>
    </xf>
    <xf numFmtId="2" fontId="38" fillId="0" borderId="17" xfId="33" applyNumberFormat="1" applyFont="1" applyFill="1" applyBorder="1" applyAlignment="1">
      <alignment horizontal="justify" vertical="top"/>
      <protection/>
    </xf>
    <xf numFmtId="2" fontId="38" fillId="24" borderId="17" xfId="33" applyNumberFormat="1" applyFont="1" applyFill="1" applyBorder="1" applyAlignment="1">
      <alignment horizontal="justify" vertical="top"/>
      <protection/>
    </xf>
    <xf numFmtId="4" fontId="33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justify" vertical="top"/>
      <protection/>
    </xf>
    <xf numFmtId="4" fontId="25" fillId="0" borderId="18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2" fontId="25" fillId="0" borderId="18" xfId="0" applyNumberFormat="1" applyFont="1" applyBorder="1" applyAlignment="1">
      <alignment horizontal="center" vertical="top" wrapText="1"/>
    </xf>
    <xf numFmtId="49" fontId="20" fillId="0" borderId="17" xfId="33" applyNumberFormat="1" applyFont="1" applyFill="1" applyBorder="1" applyAlignment="1">
      <alignment horizontal="center" vertical="top"/>
      <protection/>
    </xf>
    <xf numFmtId="49" fontId="36" fillId="0" borderId="17" xfId="33" applyNumberFormat="1" applyFont="1" applyFill="1" applyBorder="1" applyAlignment="1">
      <alignment horizontal="center" vertical="top"/>
      <protection/>
    </xf>
    <xf numFmtId="4" fontId="36" fillId="0" borderId="17" xfId="33" applyNumberFormat="1" applyFont="1" applyFill="1" applyBorder="1" applyAlignment="1">
      <alignment horizontal="center" vertical="top"/>
      <protection/>
    </xf>
    <xf numFmtId="0" fontId="22" fillId="0" borderId="17" xfId="33" applyFont="1" applyBorder="1" applyAlignment="1">
      <alignment vertical="top" wrapText="1"/>
      <protection/>
    </xf>
    <xf numFmtId="49" fontId="22" fillId="0" borderId="17" xfId="33" applyNumberFormat="1" applyFont="1" applyBorder="1" applyAlignment="1">
      <alignment horizontal="center" vertical="top" wrapText="1"/>
      <protection/>
    </xf>
    <xf numFmtId="49" fontId="22" fillId="0" borderId="17" xfId="33" applyNumberFormat="1" applyFont="1" applyBorder="1" applyAlignment="1">
      <alignment horizontal="center" vertical="top"/>
      <protection/>
    </xf>
    <xf numFmtId="4" fontId="22" fillId="0" borderId="17" xfId="33" applyNumberFormat="1" applyFont="1" applyBorder="1" applyAlignment="1">
      <alignment horizontal="center" vertical="top"/>
      <protection/>
    </xf>
    <xf numFmtId="49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/>
      <protection/>
    </xf>
    <xf numFmtId="2" fontId="20" fillId="0" borderId="18" xfId="0" applyNumberFormat="1" applyFont="1" applyBorder="1" applyAlignment="1">
      <alignment horizontal="justify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8" xfId="0" applyFont="1" applyBorder="1" applyAlignment="1">
      <alignment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18" xfId="0" applyFont="1" applyBorder="1" applyAlignment="1">
      <alignment vertical="top" wrapText="1"/>
    </xf>
    <xf numFmtId="4" fontId="69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4" fontId="38" fillId="24" borderId="17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 wrapText="1"/>
      <protection/>
    </xf>
    <xf numFmtId="2" fontId="20" fillId="24" borderId="17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1" fillId="0" borderId="18" xfId="0" applyNumberFormat="1" applyFont="1" applyBorder="1" applyAlignment="1">
      <alignment horizontal="justify" vertical="top" wrapText="1"/>
    </xf>
    <xf numFmtId="4" fontId="32" fillId="0" borderId="17" xfId="33" applyNumberFormat="1" applyFont="1" applyFill="1" applyBorder="1" applyAlignment="1">
      <alignment horizontal="center" vertical="top"/>
      <protection/>
    </xf>
    <xf numFmtId="2" fontId="36" fillId="24" borderId="17" xfId="33" applyNumberFormat="1" applyFont="1" applyFill="1" applyBorder="1" applyAlignment="1">
      <alignment horizontal="center" vertical="center" wrapText="1"/>
      <protection/>
    </xf>
    <xf numFmtId="2" fontId="31" fillId="0" borderId="24" xfId="33" applyNumberFormat="1" applyFont="1" applyFill="1" applyBorder="1" applyAlignment="1">
      <alignment horizontal="justify" vertical="top"/>
      <protection/>
    </xf>
    <xf numFmtId="49" fontId="31" fillId="0" borderId="24" xfId="33" applyNumberFormat="1" applyFont="1" applyFill="1" applyBorder="1" applyAlignment="1">
      <alignment horizontal="center" vertical="top" wrapText="1"/>
      <protection/>
    </xf>
    <xf numFmtId="4" fontId="31" fillId="24" borderId="24" xfId="33" applyNumberFormat="1" applyFont="1" applyFill="1" applyBorder="1" applyAlignment="1">
      <alignment horizontal="center" vertical="top" wrapText="1"/>
      <protection/>
    </xf>
    <xf numFmtId="2" fontId="31" fillId="0" borderId="18" xfId="33" applyNumberFormat="1" applyFont="1" applyFill="1" applyBorder="1" applyAlignment="1">
      <alignment horizontal="justify" vertical="top"/>
      <protection/>
    </xf>
    <xf numFmtId="0" fontId="61" fillId="0" borderId="18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horizontal="center" vertical="top"/>
    </xf>
    <xf numFmtId="0" fontId="22" fillId="0" borderId="24" xfId="33" applyFont="1" applyBorder="1" applyAlignment="1">
      <alignment vertical="top" wrapText="1"/>
      <protection/>
    </xf>
    <xf numFmtId="49" fontId="20" fillId="0" borderId="24" xfId="33" applyNumberFormat="1" applyFont="1" applyFill="1" applyBorder="1" applyAlignment="1">
      <alignment horizontal="center" vertical="top"/>
      <protection/>
    </xf>
    <xf numFmtId="4" fontId="20" fillId="0" borderId="24" xfId="33" applyNumberFormat="1" applyFont="1" applyFill="1" applyBorder="1" applyAlignment="1">
      <alignment horizontal="center" vertical="top"/>
      <protection/>
    </xf>
    <xf numFmtId="49" fontId="20" fillId="0" borderId="22" xfId="0" applyNumberFormat="1" applyFont="1" applyBorder="1" applyAlignment="1">
      <alignment horizontal="center" vertical="top" wrapText="1"/>
    </xf>
    <xf numFmtId="2" fontId="20" fillId="0" borderId="18" xfId="33" applyNumberFormat="1" applyFont="1" applyFill="1" applyBorder="1" applyAlignment="1">
      <alignment horizontal="justify" vertical="top"/>
      <protection/>
    </xf>
    <xf numFmtId="0" fontId="22" fillId="0" borderId="18" xfId="33" applyFont="1" applyBorder="1" applyAlignment="1">
      <alignment vertical="top" wrapText="1"/>
      <protection/>
    </xf>
    <xf numFmtId="49" fontId="20" fillId="0" borderId="18" xfId="33" applyNumberFormat="1" applyFont="1" applyFill="1" applyBorder="1" applyAlignment="1">
      <alignment horizontal="center" vertical="top"/>
      <protection/>
    </xf>
    <xf numFmtId="0" fontId="69" fillId="0" borderId="18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top"/>
    </xf>
    <xf numFmtId="4" fontId="20" fillId="24" borderId="18" xfId="33" applyNumberFormat="1" applyFont="1" applyFill="1" applyBorder="1" applyAlignment="1">
      <alignment horizontal="center" vertical="top" wrapText="1"/>
      <protection/>
    </xf>
    <xf numFmtId="2" fontId="20" fillId="0" borderId="25" xfId="33" applyNumberFormat="1" applyFont="1" applyFill="1" applyBorder="1" applyAlignment="1">
      <alignment horizontal="justify" vertical="top"/>
      <protection/>
    </xf>
    <xf numFmtId="49" fontId="20" fillId="0" borderId="2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vertical="top" wrapText="1"/>
    </xf>
    <xf numFmtId="4" fontId="32" fillId="24" borderId="27" xfId="33" applyNumberFormat="1" applyFont="1" applyFill="1" applyBorder="1" applyAlignment="1">
      <alignment horizontal="center" vertical="top" wrapText="1"/>
      <protection/>
    </xf>
    <xf numFmtId="4" fontId="38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 wrapText="1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8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/>
      <protection/>
    </xf>
    <xf numFmtId="4" fontId="32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/>
      <protection/>
    </xf>
    <xf numFmtId="4" fontId="31" fillId="24" borderId="25" xfId="33" applyNumberFormat="1" applyFont="1" applyFill="1" applyBorder="1" applyAlignment="1">
      <alignment horizontal="center" vertical="top" wrapText="1"/>
      <protection/>
    </xf>
    <xf numFmtId="4" fontId="31" fillId="24" borderId="28" xfId="33" applyNumberFormat="1" applyFont="1" applyFill="1" applyBorder="1" applyAlignment="1">
      <alignment horizontal="center" vertical="top" wrapText="1"/>
      <protection/>
    </xf>
    <xf numFmtId="4" fontId="32" fillId="0" borderId="27" xfId="33" applyNumberFormat="1" applyFont="1" applyFill="1" applyBorder="1" applyAlignment="1">
      <alignment horizontal="center" vertical="top"/>
      <protection/>
    </xf>
    <xf numFmtId="49" fontId="31" fillId="0" borderId="29" xfId="33" applyNumberFormat="1" applyFont="1" applyFill="1" applyBorder="1" applyAlignment="1">
      <alignment horizontal="center" vertical="center" wrapText="1"/>
      <protection/>
    </xf>
    <xf numFmtId="4" fontId="36" fillId="0" borderId="27" xfId="33" applyNumberFormat="1" applyFont="1" applyFill="1" applyBorder="1" applyAlignment="1">
      <alignment horizontal="center" vertical="top"/>
      <protection/>
    </xf>
    <xf numFmtId="4" fontId="22" fillId="0" borderId="27" xfId="33" applyNumberFormat="1" applyFont="1" applyBorder="1" applyAlignment="1">
      <alignment horizontal="center" vertical="top"/>
      <protection/>
    </xf>
    <xf numFmtId="4" fontId="20" fillId="0" borderId="27" xfId="33" applyNumberFormat="1" applyFont="1" applyFill="1" applyBorder="1" applyAlignment="1">
      <alignment horizontal="center" vertical="top" wrapText="1"/>
      <protection/>
    </xf>
    <xf numFmtId="4" fontId="20" fillId="0" borderId="27" xfId="33" applyNumberFormat="1" applyFont="1" applyFill="1" applyBorder="1" applyAlignment="1">
      <alignment horizontal="center" vertical="top"/>
      <protection/>
    </xf>
    <xf numFmtId="4" fontId="20" fillId="0" borderId="25" xfId="33" applyNumberFormat="1" applyFont="1" applyFill="1" applyBorder="1" applyAlignment="1">
      <alignment horizontal="center" vertical="top"/>
      <protection/>
    </xf>
    <xf numFmtId="4" fontId="20" fillId="24" borderId="28" xfId="33" applyNumberFormat="1" applyFont="1" applyFill="1" applyBorder="1" applyAlignment="1">
      <alignment horizontal="center" vertical="top" wrapText="1"/>
      <protection/>
    </xf>
    <xf numFmtId="4" fontId="36" fillId="0" borderId="27" xfId="33" applyNumberFormat="1" applyFont="1" applyFill="1" applyBorder="1" applyAlignment="1">
      <alignment horizontal="center" vertical="center"/>
      <protection/>
    </xf>
    <xf numFmtId="4" fontId="32" fillId="24" borderId="30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 wrapText="1"/>
      <protection/>
    </xf>
    <xf numFmtId="4" fontId="38" fillId="24" borderId="23" xfId="33" applyNumberFormat="1" applyFont="1" applyFill="1" applyBorder="1" applyAlignment="1">
      <alignment horizontal="center" vertical="top" wrapText="1"/>
      <protection/>
    </xf>
    <xf numFmtId="4" fontId="31" fillId="24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8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/>
      <protection/>
    </xf>
    <xf numFmtId="4" fontId="31" fillId="24" borderId="31" xfId="33" applyNumberFormat="1" applyFont="1" applyFill="1" applyBorder="1" applyAlignment="1">
      <alignment horizontal="center" vertical="top" wrapText="1"/>
      <protection/>
    </xf>
    <xf numFmtId="2" fontId="49" fillId="0" borderId="18" xfId="0" applyNumberFormat="1" applyFont="1" applyFill="1" applyBorder="1" applyAlignment="1">
      <alignment horizontal="justify" vertical="top"/>
    </xf>
    <xf numFmtId="2" fontId="51" fillId="0" borderId="18" xfId="0" applyNumberFormat="1" applyFont="1" applyFill="1" applyBorder="1" applyAlignment="1">
      <alignment horizontal="justify" vertical="top"/>
    </xf>
    <xf numFmtId="2" fontId="52" fillId="0" borderId="18" xfId="0" applyNumberFormat="1" applyFont="1" applyFill="1" applyBorder="1" applyAlignment="1">
      <alignment horizontal="justify" vertical="top"/>
    </xf>
    <xf numFmtId="49" fontId="19" fillId="0" borderId="18" xfId="0" applyNumberFormat="1" applyFont="1" applyFill="1" applyBorder="1" applyAlignment="1">
      <alignment horizontal="center" vertical="top" wrapText="1"/>
    </xf>
    <xf numFmtId="49" fontId="50" fillId="0" borderId="18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2" fontId="31" fillId="0" borderId="32" xfId="33" applyNumberFormat="1" applyFont="1" applyFill="1" applyBorder="1" applyAlignment="1">
      <alignment horizontal="justify" vertical="top"/>
      <protection/>
    </xf>
    <xf numFmtId="49" fontId="31" fillId="0" borderId="32" xfId="33" applyNumberFormat="1" applyFont="1" applyFill="1" applyBorder="1" applyAlignment="1">
      <alignment horizontal="center" vertical="top" wrapText="1"/>
      <protection/>
    </xf>
    <xf numFmtId="4" fontId="33" fillId="24" borderId="18" xfId="33" applyNumberFormat="1" applyFont="1" applyFill="1" applyBorder="1" applyAlignment="1">
      <alignment horizontal="center" vertical="top" wrapText="1"/>
      <protection/>
    </xf>
    <xf numFmtId="4" fontId="32" fillId="0" borderId="18" xfId="33" applyNumberFormat="1" applyFont="1" applyFill="1" applyBorder="1" applyAlignment="1">
      <alignment horizontal="center" vertical="top"/>
      <protection/>
    </xf>
    <xf numFmtId="4" fontId="20" fillId="0" borderId="18" xfId="33" applyNumberFormat="1" applyFont="1" applyFill="1" applyBorder="1" applyAlignment="1">
      <alignment horizontal="center" vertical="top"/>
      <protection/>
    </xf>
    <xf numFmtId="4" fontId="36" fillId="0" borderId="18" xfId="33" applyNumberFormat="1" applyFont="1" applyFill="1" applyBorder="1" applyAlignment="1">
      <alignment horizontal="center" vertical="top"/>
      <protection/>
    </xf>
    <xf numFmtId="4" fontId="25" fillId="0" borderId="18" xfId="0" applyNumberFormat="1" applyFont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justify" vertical="top"/>
    </xf>
    <xf numFmtId="49" fontId="20" fillId="0" borderId="18" xfId="0" applyNumberFormat="1" applyFont="1" applyFill="1" applyBorder="1" applyAlignment="1">
      <alignment horizontal="center" vertical="top" wrapText="1"/>
    </xf>
    <xf numFmtId="0" fontId="70" fillId="0" borderId="18" xfId="0" applyFont="1" applyFill="1" applyBorder="1" applyAlignment="1">
      <alignment horizontal="justify" vertical="top" wrapText="1"/>
    </xf>
    <xf numFmtId="2" fontId="48" fillId="0" borderId="18" xfId="0" applyNumberFormat="1" applyFont="1" applyFill="1" applyBorder="1" applyAlignment="1">
      <alignment horizontal="justify" vertical="top" wrapText="1"/>
    </xf>
    <xf numFmtId="4" fontId="31" fillId="24" borderId="29" xfId="33" applyNumberFormat="1" applyFont="1" applyFill="1" applyBorder="1" applyAlignment="1">
      <alignment horizontal="center" vertical="top" wrapText="1"/>
      <protection/>
    </xf>
    <xf numFmtId="4" fontId="31" fillId="24" borderId="33" xfId="33" applyNumberFormat="1" applyFont="1" applyFill="1" applyBorder="1" applyAlignment="1">
      <alignment horizontal="center" vertical="top" wrapText="1"/>
      <protection/>
    </xf>
    <xf numFmtId="4" fontId="31" fillId="24" borderId="31" xfId="33" applyNumberFormat="1" applyFont="1" applyFill="1" applyBorder="1" applyAlignment="1">
      <alignment horizontal="center" vertical="top"/>
      <protection/>
    </xf>
    <xf numFmtId="4" fontId="32" fillId="24" borderId="18" xfId="33" applyNumberFormat="1" applyFont="1" applyFill="1" applyBorder="1" applyAlignment="1">
      <alignment horizontal="center" vertical="top"/>
      <protection/>
    </xf>
    <xf numFmtId="49" fontId="33" fillId="0" borderId="17" xfId="33" applyNumberFormat="1" applyFont="1" applyFill="1" applyBorder="1" applyAlignment="1">
      <alignment horizontal="center" vertical="top"/>
      <protection/>
    </xf>
    <xf numFmtId="4" fontId="33" fillId="24" borderId="18" xfId="33" applyNumberFormat="1" applyFont="1" applyFill="1" applyBorder="1" applyAlignment="1">
      <alignment horizontal="center" vertical="top"/>
      <protection/>
    </xf>
    <xf numFmtId="4" fontId="38" fillId="24" borderId="18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/>
      <protection/>
    </xf>
    <xf numFmtId="4" fontId="32" fillId="24" borderId="33" xfId="33" applyNumberFormat="1" applyFont="1" applyFill="1" applyBorder="1" applyAlignment="1">
      <alignment horizontal="center" vertical="top" wrapText="1"/>
      <protection/>
    </xf>
    <xf numFmtId="2" fontId="32" fillId="0" borderId="18" xfId="0" applyNumberFormat="1" applyFont="1" applyFill="1" applyBorder="1" applyAlignment="1">
      <alignment horizontal="justify" vertical="top" wrapText="1"/>
    </xf>
    <xf numFmtId="2" fontId="38" fillId="0" borderId="18" xfId="0" applyNumberFormat="1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vertical="top" wrapText="1"/>
    </xf>
    <xf numFmtId="0" fontId="22" fillId="0" borderId="34" xfId="33" applyFont="1" applyBorder="1" applyAlignment="1">
      <alignment vertical="top" wrapText="1"/>
      <protection/>
    </xf>
    <xf numFmtId="49" fontId="20" fillId="0" borderId="34" xfId="33" applyNumberFormat="1" applyFont="1" applyFill="1" applyBorder="1" applyAlignment="1">
      <alignment horizontal="center" vertical="top"/>
      <protection/>
    </xf>
    <xf numFmtId="49" fontId="20" fillId="0" borderId="18" xfId="33" applyNumberFormat="1" applyFont="1" applyFill="1" applyBorder="1" applyAlignment="1">
      <alignment horizontal="center" vertical="top" wrapText="1"/>
      <protection/>
    </xf>
    <xf numFmtId="2" fontId="32" fillId="24" borderId="18" xfId="0" applyNumberFormat="1" applyFont="1" applyFill="1" applyBorder="1" applyAlignment="1">
      <alignment horizontal="justify" vertical="top" wrapText="1"/>
    </xf>
    <xf numFmtId="0" fontId="18" fillId="0" borderId="18" xfId="33" applyFont="1" applyFill="1" applyBorder="1" applyAlignment="1">
      <alignment horizontal="center" vertical="center"/>
      <protection/>
    </xf>
    <xf numFmtId="4" fontId="31" fillId="24" borderId="35" xfId="33" applyNumberFormat="1" applyFont="1" applyFill="1" applyBorder="1" applyAlignment="1">
      <alignment horizontal="center" vertical="top" wrapText="1"/>
      <protection/>
    </xf>
    <xf numFmtId="4" fontId="38" fillId="24" borderId="30" xfId="33" applyNumberFormat="1" applyFont="1" applyFill="1" applyBorder="1" applyAlignment="1">
      <alignment horizontal="center" vertical="top" wrapText="1"/>
      <protection/>
    </xf>
    <xf numFmtId="4" fontId="22" fillId="0" borderId="30" xfId="33" applyNumberFormat="1" applyFont="1" applyBorder="1" applyAlignment="1">
      <alignment horizontal="center" vertical="top"/>
      <protection/>
    </xf>
    <xf numFmtId="4" fontId="20" fillId="0" borderId="23" xfId="33" applyNumberFormat="1" applyFont="1" applyFill="1" applyBorder="1" applyAlignment="1">
      <alignment horizontal="center" vertical="top" wrapText="1"/>
      <protection/>
    </xf>
    <xf numFmtId="4" fontId="20" fillId="0" borderId="23" xfId="33" applyNumberFormat="1" applyFont="1" applyFill="1" applyBorder="1" applyAlignment="1">
      <alignment horizontal="center" vertical="top"/>
      <protection/>
    </xf>
    <xf numFmtId="4" fontId="20" fillId="0" borderId="31" xfId="33" applyNumberFormat="1" applyFont="1" applyFill="1" applyBorder="1" applyAlignment="1">
      <alignment horizontal="center" vertical="top"/>
      <protection/>
    </xf>
    <xf numFmtId="4" fontId="20" fillId="0" borderId="3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horizontal="right" vertical="top" wrapText="1"/>
    </xf>
    <xf numFmtId="0" fontId="25" fillId="0" borderId="0" xfId="0" applyFont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1" fillId="0" borderId="17" xfId="33" applyNumberFormat="1" applyFont="1" applyFill="1" applyBorder="1" applyAlignment="1">
      <alignment horizontal="center" vertical="center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49" fontId="31" fillId="0" borderId="27" xfId="33" applyNumberFormat="1" applyFont="1" applyFill="1" applyBorder="1" applyAlignment="1">
      <alignment horizontal="center" vertical="center" wrapText="1"/>
      <protection/>
    </xf>
    <xf numFmtId="49" fontId="31" fillId="0" borderId="18" xfId="33" applyNumberFormat="1" applyFont="1" applyFill="1" applyBorder="1" applyAlignment="1">
      <alignment horizontal="center" vertical="center" wrapText="1"/>
      <protection/>
    </xf>
    <xf numFmtId="49" fontId="31" fillId="0" borderId="34" xfId="33" applyNumberFormat="1" applyFont="1" applyFill="1" applyBorder="1" applyAlignment="1">
      <alignment horizontal="center" vertical="center" wrapText="1"/>
      <protection/>
    </xf>
    <xf numFmtId="49" fontId="31" fillId="0" borderId="22" xfId="33" applyNumberFormat="1" applyFont="1" applyFill="1" applyBorder="1" applyAlignment="1">
      <alignment horizontal="center" vertical="center" wrapText="1"/>
      <protection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/>
    </xf>
    <xf numFmtId="0" fontId="35" fillId="0" borderId="0" xfId="0" applyFont="1" applyAlignment="1">
      <alignment horizontal="right" vertical="top" wrapText="1"/>
    </xf>
    <xf numFmtId="0" fontId="35" fillId="0" borderId="0" xfId="0" applyFont="1" applyAlignment="1">
      <alignment horizontal="right" vertical="top"/>
    </xf>
    <xf numFmtId="0" fontId="66" fillId="0" borderId="0" xfId="0" applyFont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" fontId="21" fillId="0" borderId="18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right" vertical="center" wrapText="1"/>
    </xf>
    <xf numFmtId="1" fontId="21" fillId="0" borderId="1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1" fillId="0" borderId="49" xfId="33" applyNumberFormat="1" applyFont="1" applyFill="1" applyBorder="1" applyAlignment="1">
      <alignment horizontal="center" vertical="center" wrapText="1"/>
      <protection/>
    </xf>
    <xf numFmtId="49" fontId="31" fillId="0" borderId="50" xfId="3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wrapText="1"/>
    </xf>
    <xf numFmtId="49" fontId="36" fillId="0" borderId="34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51" xfId="0" applyNumberFormat="1" applyFont="1" applyBorder="1" applyAlignment="1">
      <alignment horizontal="center" vertical="center" wrapText="1"/>
    </xf>
    <xf numFmtId="4" fontId="36" fillId="0" borderId="52" xfId="33" applyNumberFormat="1" applyFont="1" applyFill="1" applyBorder="1" applyAlignment="1">
      <alignment horizontal="center" vertical="center" wrapText="1"/>
      <protection/>
    </xf>
    <xf numFmtId="4" fontId="36" fillId="0" borderId="53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35" customHeight="1">
      <c r="E1" s="246" t="s">
        <v>394</v>
      </c>
      <c r="F1" s="246"/>
    </row>
    <row r="2" spans="3:6" ht="143.25" customHeight="1">
      <c r="C2" s="78"/>
      <c r="D2" s="78"/>
      <c r="E2" s="246" t="s">
        <v>390</v>
      </c>
      <c r="F2" s="246"/>
    </row>
    <row r="3" spans="1:6" s="7" customFormat="1" ht="58.5" customHeight="1">
      <c r="A3" s="247" t="s">
        <v>378</v>
      </c>
      <c r="B3" s="247"/>
      <c r="C3" s="247"/>
      <c r="D3" s="247"/>
      <c r="E3" s="247"/>
      <c r="F3" s="247"/>
    </row>
    <row r="4" ht="6" customHeight="1"/>
    <row r="5" spans="1:11" ht="39.75" customHeight="1">
      <c r="A5" s="248" t="s">
        <v>23</v>
      </c>
      <c r="B5" s="249"/>
      <c r="C5" s="254" t="s">
        <v>24</v>
      </c>
      <c r="D5" s="257" t="s">
        <v>21</v>
      </c>
      <c r="E5" s="257"/>
      <c r="F5" s="257"/>
      <c r="K5" s="8"/>
    </row>
    <row r="6" spans="1:6" ht="15">
      <c r="A6" s="250"/>
      <c r="B6" s="251"/>
      <c r="C6" s="255"/>
      <c r="D6" s="257"/>
      <c r="E6" s="257"/>
      <c r="F6" s="257"/>
    </row>
    <row r="7" spans="1:10" ht="15">
      <c r="A7" s="252"/>
      <c r="B7" s="253"/>
      <c r="C7" s="255"/>
      <c r="D7" s="257"/>
      <c r="E7" s="257"/>
      <c r="F7" s="257"/>
      <c r="J7" s="79"/>
    </row>
    <row r="8" spans="1:6" ht="85.5">
      <c r="A8" s="146" t="s">
        <v>25</v>
      </c>
      <c r="B8" s="146" t="s">
        <v>26</v>
      </c>
      <c r="C8" s="256"/>
      <c r="D8" s="146">
        <v>2023</v>
      </c>
      <c r="E8" s="146">
        <v>2024</v>
      </c>
      <c r="F8" s="146">
        <v>2025</v>
      </c>
    </row>
    <row r="9" spans="1:6" ht="15">
      <c r="A9" s="125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</row>
    <row r="10" spans="1:6" ht="47.25">
      <c r="A10" s="139" t="s">
        <v>74</v>
      </c>
      <c r="B10" s="140" t="s">
        <v>240</v>
      </c>
      <c r="C10" s="141" t="s">
        <v>239</v>
      </c>
      <c r="D10" s="142">
        <v>0</v>
      </c>
      <c r="E10" s="142">
        <f>E11</f>
        <v>0</v>
      </c>
      <c r="F10" s="142">
        <f>F11</f>
        <v>0</v>
      </c>
    </row>
    <row r="11" spans="1:6" ht="47.25">
      <c r="A11" s="139" t="s">
        <v>74</v>
      </c>
      <c r="B11" s="77" t="s">
        <v>27</v>
      </c>
      <c r="C11" s="126" t="s">
        <v>373</v>
      </c>
      <c r="D11" s="123">
        <f>D12+D21</f>
        <v>90000</v>
      </c>
      <c r="E11" s="123">
        <f>E12+E21</f>
        <v>0</v>
      </c>
      <c r="F11" s="123">
        <f>F12+F21</f>
        <v>0</v>
      </c>
    </row>
    <row r="12" spans="1:6" ht="38.25" customHeight="1">
      <c r="A12" s="124" t="s">
        <v>74</v>
      </c>
      <c r="B12" s="143" t="s">
        <v>29</v>
      </c>
      <c r="C12" s="144" t="s">
        <v>243</v>
      </c>
      <c r="D12" s="145">
        <f aca="true" t="shared" si="0" ref="D12:F15">D13</f>
        <v>-5579209.5</v>
      </c>
      <c r="E12" s="145">
        <f t="shared" si="0"/>
        <v>-3922548.05</v>
      </c>
      <c r="F12" s="145">
        <f t="shared" si="0"/>
        <v>-3838648.05</v>
      </c>
    </row>
    <row r="13" spans="1:6" ht="36" customHeight="1">
      <c r="A13" s="124" t="s">
        <v>74</v>
      </c>
      <c r="B13" s="143" t="s">
        <v>30</v>
      </c>
      <c r="C13" s="144" t="s">
        <v>244</v>
      </c>
      <c r="D13" s="145">
        <f t="shared" si="0"/>
        <v>-5579209.5</v>
      </c>
      <c r="E13" s="145">
        <f t="shared" si="0"/>
        <v>-3922548.05</v>
      </c>
      <c r="F13" s="145">
        <f t="shared" si="0"/>
        <v>-3838648.05</v>
      </c>
    </row>
    <row r="14" spans="1:6" ht="36.75" customHeight="1">
      <c r="A14" s="124" t="s">
        <v>74</v>
      </c>
      <c r="B14" s="143" t="s">
        <v>31</v>
      </c>
      <c r="C14" s="144" t="s">
        <v>241</v>
      </c>
      <c r="D14" s="145">
        <f t="shared" si="0"/>
        <v>-5579209.5</v>
      </c>
      <c r="E14" s="145">
        <f t="shared" si="0"/>
        <v>-3922548.05</v>
      </c>
      <c r="F14" s="145">
        <f t="shared" si="0"/>
        <v>-3838648.05</v>
      </c>
    </row>
    <row r="15" spans="1:6" ht="47.25">
      <c r="A15" s="124" t="s">
        <v>74</v>
      </c>
      <c r="B15" s="143" t="s">
        <v>32</v>
      </c>
      <c r="C15" s="144" t="s">
        <v>245</v>
      </c>
      <c r="D15" s="145">
        <f t="shared" si="0"/>
        <v>-5579209.5</v>
      </c>
      <c r="E15" s="145">
        <f t="shared" si="0"/>
        <v>-3922548.05</v>
      </c>
      <c r="F15" s="145">
        <f t="shared" si="0"/>
        <v>-3838648.05</v>
      </c>
    </row>
    <row r="16" spans="1:6" ht="47.25">
      <c r="A16" s="124" t="s">
        <v>137</v>
      </c>
      <c r="B16" s="143" t="s">
        <v>32</v>
      </c>
      <c r="C16" s="144" t="s">
        <v>245</v>
      </c>
      <c r="D16" s="145">
        <v>-5579209.5</v>
      </c>
      <c r="E16" s="145">
        <v>-3922548.05</v>
      </c>
      <c r="F16" s="145">
        <v>-3838648.05</v>
      </c>
    </row>
    <row r="17" spans="1:6" ht="38.25" customHeight="1">
      <c r="A17" s="124" t="s">
        <v>74</v>
      </c>
      <c r="B17" s="143" t="s">
        <v>252</v>
      </c>
      <c r="C17" s="144" t="s">
        <v>246</v>
      </c>
      <c r="D17" s="145">
        <f aca="true" t="shared" si="1" ref="D17:F20">D18</f>
        <v>5669209.5</v>
      </c>
      <c r="E17" s="145">
        <f t="shared" si="1"/>
        <v>3922548.05</v>
      </c>
      <c r="F17" s="145">
        <f t="shared" si="1"/>
        <v>3838648.05</v>
      </c>
    </row>
    <row r="18" spans="1:6" ht="36.75" customHeight="1">
      <c r="A18" s="124" t="s">
        <v>74</v>
      </c>
      <c r="B18" s="143" t="s">
        <v>251</v>
      </c>
      <c r="C18" s="144" t="s">
        <v>247</v>
      </c>
      <c r="D18" s="145">
        <f t="shared" si="1"/>
        <v>5669209.5</v>
      </c>
      <c r="E18" s="145">
        <f t="shared" si="1"/>
        <v>3922548.05</v>
      </c>
      <c r="F18" s="145">
        <f t="shared" si="1"/>
        <v>3838648.05</v>
      </c>
    </row>
    <row r="19" spans="1:6" ht="47.25">
      <c r="A19" s="124" t="s">
        <v>74</v>
      </c>
      <c r="B19" s="143" t="s">
        <v>250</v>
      </c>
      <c r="C19" s="144" t="s">
        <v>242</v>
      </c>
      <c r="D19" s="145">
        <f t="shared" si="1"/>
        <v>5669209.5</v>
      </c>
      <c r="E19" s="145">
        <f t="shared" si="1"/>
        <v>3922548.05</v>
      </c>
      <c r="F19" s="145">
        <f t="shared" si="1"/>
        <v>3838648.05</v>
      </c>
    </row>
    <row r="20" spans="1:6" ht="54" customHeight="1">
      <c r="A20" s="124" t="s">
        <v>74</v>
      </c>
      <c r="B20" s="143" t="s">
        <v>249</v>
      </c>
      <c r="C20" s="144" t="s">
        <v>248</v>
      </c>
      <c r="D20" s="145">
        <f t="shared" si="1"/>
        <v>5669209.5</v>
      </c>
      <c r="E20" s="145">
        <f t="shared" si="1"/>
        <v>3922548.05</v>
      </c>
      <c r="F20" s="145">
        <f t="shared" si="1"/>
        <v>3838648.05</v>
      </c>
    </row>
    <row r="21" spans="1:6" ht="50.25" customHeight="1">
      <c r="A21" s="124" t="s">
        <v>137</v>
      </c>
      <c r="B21" s="143" t="s">
        <v>33</v>
      </c>
      <c r="C21" s="144" t="s">
        <v>248</v>
      </c>
      <c r="D21" s="145">
        <v>5669209.5</v>
      </c>
      <c r="E21" s="145">
        <v>3922548.05</v>
      </c>
      <c r="F21" s="145">
        <v>3838648.05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33" customWidth="1"/>
    <col min="4" max="4" width="4.8515625" style="3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296" t="s">
        <v>214</v>
      </c>
      <c r="F1" s="296"/>
      <c r="G1" s="296"/>
      <c r="H1" s="296"/>
    </row>
    <row r="2" spans="1:8" ht="39.75" customHeight="1">
      <c r="A2" s="258" t="s">
        <v>155</v>
      </c>
      <c r="B2" s="258"/>
      <c r="C2" s="258"/>
      <c r="D2" s="258"/>
      <c r="E2" s="258"/>
      <c r="F2" s="258"/>
      <c r="G2" s="258"/>
      <c r="H2" s="258"/>
    </row>
    <row r="3" ht="4.5" customHeight="1"/>
    <row r="4" spans="1:8" s="9" customFormat="1" ht="39.75" customHeight="1">
      <c r="A4" s="297" t="s">
        <v>34</v>
      </c>
      <c r="B4" s="297" t="s">
        <v>85</v>
      </c>
      <c r="C4" s="297" t="s">
        <v>89</v>
      </c>
      <c r="D4" s="297" t="s">
        <v>86</v>
      </c>
      <c r="E4" s="297" t="s">
        <v>35</v>
      </c>
      <c r="F4" s="297" t="s">
        <v>206</v>
      </c>
      <c r="G4" s="297" t="s">
        <v>156</v>
      </c>
      <c r="H4" s="300" t="s">
        <v>205</v>
      </c>
    </row>
    <row r="5" spans="1:8" s="9" customFormat="1" ht="102" customHeight="1">
      <c r="A5" s="298"/>
      <c r="B5" s="299"/>
      <c r="C5" s="298"/>
      <c r="D5" s="298"/>
      <c r="E5" s="298"/>
      <c r="F5" s="298"/>
      <c r="G5" s="298"/>
      <c r="H5" s="301"/>
    </row>
    <row r="6" spans="1:8" s="32" customFormat="1" ht="47.25">
      <c r="A6" s="34" t="s">
        <v>136</v>
      </c>
      <c r="B6" s="35" t="s">
        <v>137</v>
      </c>
      <c r="C6" s="35" t="s">
        <v>72</v>
      </c>
      <c r="D6" s="35" t="s">
        <v>72</v>
      </c>
      <c r="E6" s="35" t="s">
        <v>73</v>
      </c>
      <c r="F6" s="35" t="s">
        <v>74</v>
      </c>
      <c r="G6" s="36">
        <f>SUM(G7:G25)</f>
        <v>3152760</v>
      </c>
      <c r="H6" s="36">
        <f>SUM(H7:H25)</f>
        <v>4266982</v>
      </c>
    </row>
    <row r="7" spans="1:8" s="12" customFormat="1" ht="158.25">
      <c r="A7" s="24" t="s">
        <v>138</v>
      </c>
      <c r="B7" s="24">
        <v>805</v>
      </c>
      <c r="C7" s="37" t="s">
        <v>75</v>
      </c>
      <c r="D7" s="37" t="s">
        <v>76</v>
      </c>
      <c r="E7" s="25" t="s">
        <v>139</v>
      </c>
      <c r="F7" s="25" t="s">
        <v>44</v>
      </c>
      <c r="G7" s="28">
        <v>469000</v>
      </c>
      <c r="H7" s="28">
        <v>469000</v>
      </c>
    </row>
    <row r="8" spans="1:8" s="12" customFormat="1" ht="157.5">
      <c r="A8" s="20" t="s">
        <v>157</v>
      </c>
      <c r="B8" s="24">
        <v>805</v>
      </c>
      <c r="C8" s="27" t="s">
        <v>75</v>
      </c>
      <c r="D8" s="27" t="s">
        <v>77</v>
      </c>
      <c r="E8" s="21" t="s">
        <v>141</v>
      </c>
      <c r="F8" s="21" t="s">
        <v>44</v>
      </c>
      <c r="G8" s="22">
        <v>672100</v>
      </c>
      <c r="H8" s="28">
        <v>672100</v>
      </c>
    </row>
    <row r="9" spans="1:8" s="9" customFormat="1" ht="94.5" customHeight="1">
      <c r="A9" s="20" t="s">
        <v>142</v>
      </c>
      <c r="B9" s="24">
        <v>805</v>
      </c>
      <c r="C9" s="27" t="s">
        <v>75</v>
      </c>
      <c r="D9" s="27" t="s">
        <v>77</v>
      </c>
      <c r="E9" s="21" t="s">
        <v>141</v>
      </c>
      <c r="F9" s="21" t="s">
        <v>40</v>
      </c>
      <c r="G9" s="22">
        <v>119769</v>
      </c>
      <c r="H9" s="26">
        <v>86031</v>
      </c>
    </row>
    <row r="10" spans="1:8" s="9" customFormat="1" ht="64.5" customHeight="1">
      <c r="A10" s="20" t="s">
        <v>143</v>
      </c>
      <c r="B10" s="24">
        <v>805</v>
      </c>
      <c r="C10" s="27" t="s">
        <v>75</v>
      </c>
      <c r="D10" s="27" t="s">
        <v>78</v>
      </c>
      <c r="E10" s="21" t="s">
        <v>55</v>
      </c>
      <c r="F10" s="21" t="s">
        <v>45</v>
      </c>
      <c r="G10" s="22">
        <v>20000</v>
      </c>
      <c r="H10" s="22">
        <v>20000</v>
      </c>
    </row>
    <row r="11" spans="1:8" s="17" customFormat="1" ht="50.25" customHeight="1">
      <c r="A11" s="20" t="s">
        <v>66</v>
      </c>
      <c r="B11" s="24">
        <v>805</v>
      </c>
      <c r="C11" s="27" t="s">
        <v>76</v>
      </c>
      <c r="D11" s="27" t="s">
        <v>80</v>
      </c>
      <c r="E11" s="21" t="s">
        <v>56</v>
      </c>
      <c r="F11" s="21" t="s">
        <v>44</v>
      </c>
      <c r="G11" s="22">
        <v>60200</v>
      </c>
      <c r="H11" s="22">
        <v>62400</v>
      </c>
    </row>
    <row r="12" spans="1:8" s="9" customFormat="1" ht="96" customHeight="1">
      <c r="A12" s="20" t="s">
        <v>57</v>
      </c>
      <c r="B12" s="24">
        <v>805</v>
      </c>
      <c r="C12" s="27" t="s">
        <v>76</v>
      </c>
      <c r="D12" s="27" t="s">
        <v>80</v>
      </c>
      <c r="E12" s="21" t="s">
        <v>56</v>
      </c>
      <c r="F12" s="21" t="s">
        <v>40</v>
      </c>
      <c r="G12" s="22">
        <v>1000</v>
      </c>
      <c r="H12" s="22">
        <v>1000</v>
      </c>
    </row>
    <row r="13" spans="1:8" s="9" customFormat="1" ht="120" customHeight="1">
      <c r="A13" s="20" t="s">
        <v>154</v>
      </c>
      <c r="B13" s="24">
        <v>805</v>
      </c>
      <c r="C13" s="27" t="s">
        <v>80</v>
      </c>
      <c r="D13" s="27" t="s">
        <v>81</v>
      </c>
      <c r="E13" s="21" t="s">
        <v>145</v>
      </c>
      <c r="F13" s="21" t="s">
        <v>40</v>
      </c>
      <c r="G13" s="22">
        <v>25000</v>
      </c>
      <c r="H13" s="22">
        <v>10000</v>
      </c>
    </row>
    <row r="14" spans="1:8" s="12" customFormat="1" ht="80.25" customHeight="1">
      <c r="A14" s="20" t="s">
        <v>51</v>
      </c>
      <c r="B14" s="24">
        <v>805</v>
      </c>
      <c r="C14" s="27" t="s">
        <v>77</v>
      </c>
      <c r="D14" s="27" t="s">
        <v>82</v>
      </c>
      <c r="E14" s="21" t="s">
        <v>52</v>
      </c>
      <c r="F14" s="21" t="s">
        <v>40</v>
      </c>
      <c r="G14" s="22">
        <v>0</v>
      </c>
      <c r="H14" s="22">
        <v>0</v>
      </c>
    </row>
    <row r="15" spans="1:8" s="9" customFormat="1" ht="108.75" customHeight="1">
      <c r="A15" s="20" t="s">
        <v>59</v>
      </c>
      <c r="B15" s="24">
        <v>805</v>
      </c>
      <c r="C15" s="27" t="s">
        <v>83</v>
      </c>
      <c r="D15" s="27" t="s">
        <v>76</v>
      </c>
      <c r="E15" s="21" t="s">
        <v>60</v>
      </c>
      <c r="F15" s="21" t="s">
        <v>40</v>
      </c>
      <c r="G15" s="28">
        <v>0</v>
      </c>
      <c r="H15" s="28">
        <v>0</v>
      </c>
    </row>
    <row r="16" spans="1:9" s="9" customFormat="1" ht="81.75" customHeight="1">
      <c r="A16" s="20" t="s">
        <v>39</v>
      </c>
      <c r="B16" s="24">
        <v>805</v>
      </c>
      <c r="C16" s="27" t="s">
        <v>83</v>
      </c>
      <c r="D16" s="27" t="s">
        <v>80</v>
      </c>
      <c r="E16" s="21" t="s">
        <v>132</v>
      </c>
      <c r="F16" s="21" t="s">
        <v>40</v>
      </c>
      <c r="G16" s="22">
        <v>220000</v>
      </c>
      <c r="H16" s="22">
        <v>195000</v>
      </c>
      <c r="I16" s="15"/>
    </row>
    <row r="17" spans="1:8" s="9" customFormat="1" ht="79.5" customHeight="1">
      <c r="A17" s="20" t="s">
        <v>41</v>
      </c>
      <c r="B17" s="24">
        <v>805</v>
      </c>
      <c r="C17" s="27" t="s">
        <v>83</v>
      </c>
      <c r="D17" s="27" t="s">
        <v>80</v>
      </c>
      <c r="E17" s="21" t="s">
        <v>42</v>
      </c>
      <c r="F17" s="21" t="s">
        <v>40</v>
      </c>
      <c r="G17" s="28">
        <v>10000</v>
      </c>
      <c r="H17" s="28">
        <v>5000</v>
      </c>
    </row>
    <row r="18" spans="1:8" s="9" customFormat="1" ht="99" customHeight="1">
      <c r="A18" s="20" t="s">
        <v>146</v>
      </c>
      <c r="B18" s="24">
        <v>805</v>
      </c>
      <c r="C18" s="27" t="s">
        <v>71</v>
      </c>
      <c r="D18" s="27" t="s">
        <v>71</v>
      </c>
      <c r="E18" s="21" t="s">
        <v>129</v>
      </c>
      <c r="F18" s="21" t="s">
        <v>40</v>
      </c>
      <c r="G18" s="22">
        <v>1000</v>
      </c>
      <c r="H18" s="22">
        <v>1000</v>
      </c>
    </row>
    <row r="19" spans="1:8" s="9" customFormat="1" ht="173.25">
      <c r="A19" s="38" t="s">
        <v>147</v>
      </c>
      <c r="B19" s="24">
        <v>805</v>
      </c>
      <c r="C19" s="21" t="s">
        <v>84</v>
      </c>
      <c r="D19" s="21" t="s">
        <v>75</v>
      </c>
      <c r="E19" s="21" t="s">
        <v>133</v>
      </c>
      <c r="F19" s="21" t="s">
        <v>44</v>
      </c>
      <c r="G19" s="28">
        <v>649000</v>
      </c>
      <c r="H19" s="28">
        <v>649000</v>
      </c>
    </row>
    <row r="20" spans="1:8" s="9" customFormat="1" ht="118.5" customHeight="1">
      <c r="A20" s="20" t="s">
        <v>134</v>
      </c>
      <c r="B20" s="24">
        <v>805</v>
      </c>
      <c r="C20" s="27" t="s">
        <v>84</v>
      </c>
      <c r="D20" s="27" t="s">
        <v>75</v>
      </c>
      <c r="E20" s="21" t="s">
        <v>133</v>
      </c>
      <c r="F20" s="21" t="s">
        <v>40</v>
      </c>
      <c r="G20" s="28">
        <v>772000</v>
      </c>
      <c r="H20" s="28">
        <v>697000</v>
      </c>
    </row>
    <row r="21" spans="1:8" s="9" customFormat="1" ht="220.5">
      <c r="A21" s="20" t="s">
        <v>135</v>
      </c>
      <c r="B21" s="24">
        <v>804</v>
      </c>
      <c r="C21" s="27" t="s">
        <v>84</v>
      </c>
      <c r="D21" s="27" t="s">
        <v>75</v>
      </c>
      <c r="E21" s="21" t="s">
        <v>153</v>
      </c>
      <c r="F21" s="21" t="s">
        <v>44</v>
      </c>
      <c r="G21" s="28">
        <v>15000</v>
      </c>
      <c r="H21" s="28">
        <v>15000</v>
      </c>
    </row>
    <row r="22" spans="1:8" s="9" customFormat="1" ht="220.5">
      <c r="A22" s="20" t="s">
        <v>67</v>
      </c>
      <c r="B22" s="24">
        <v>805</v>
      </c>
      <c r="C22" s="27" t="s">
        <v>84</v>
      </c>
      <c r="D22" s="27" t="s">
        <v>75</v>
      </c>
      <c r="E22" s="21" t="s">
        <v>61</v>
      </c>
      <c r="F22" s="21" t="s">
        <v>44</v>
      </c>
      <c r="G22" s="22">
        <v>0</v>
      </c>
      <c r="H22" s="22">
        <v>0</v>
      </c>
    </row>
    <row r="23" spans="1:8" s="9" customFormat="1" ht="78.75">
      <c r="A23" s="20" t="s">
        <v>69</v>
      </c>
      <c r="B23" s="24">
        <v>805</v>
      </c>
      <c r="C23" s="27" t="s">
        <v>81</v>
      </c>
      <c r="D23" s="27" t="s">
        <v>75</v>
      </c>
      <c r="E23" s="21" t="s">
        <v>148</v>
      </c>
      <c r="F23" s="21" t="s">
        <v>62</v>
      </c>
      <c r="G23" s="22">
        <v>115020</v>
      </c>
      <c r="H23" s="22">
        <v>115020</v>
      </c>
    </row>
    <row r="24" spans="1:8" s="9" customFormat="1" ht="96.75" customHeight="1">
      <c r="A24" s="38" t="s">
        <v>158</v>
      </c>
      <c r="B24" s="24">
        <v>805</v>
      </c>
      <c r="C24" s="21" t="s">
        <v>75</v>
      </c>
      <c r="D24" s="21" t="s">
        <v>77</v>
      </c>
      <c r="E24" s="21" t="s">
        <v>141</v>
      </c>
      <c r="F24" s="21" t="s">
        <v>40</v>
      </c>
      <c r="G24" s="22">
        <v>3671</v>
      </c>
      <c r="H24" s="22">
        <v>4871</v>
      </c>
    </row>
    <row r="25" spans="1:8" s="9" customFormat="1" ht="126">
      <c r="A25" s="38" t="s">
        <v>70</v>
      </c>
      <c r="B25" s="24">
        <v>805</v>
      </c>
      <c r="C25" s="21" t="s">
        <v>81</v>
      </c>
      <c r="D25" s="21" t="s">
        <v>77</v>
      </c>
      <c r="E25" s="21" t="s">
        <v>58</v>
      </c>
      <c r="F25" s="21" t="s">
        <v>68</v>
      </c>
      <c r="G25" s="22">
        <v>0</v>
      </c>
      <c r="H25" s="22">
        <v>1264560</v>
      </c>
    </row>
    <row r="26" spans="1:8" s="9" customFormat="1" ht="24.75" customHeight="1">
      <c r="A26" s="38" t="s">
        <v>212</v>
      </c>
      <c r="B26" s="24"/>
      <c r="C26" s="21"/>
      <c r="D26" s="21"/>
      <c r="E26" s="21"/>
      <c r="F26" s="21"/>
      <c r="G26" s="22">
        <v>80840</v>
      </c>
      <c r="H26" s="110">
        <v>224578</v>
      </c>
    </row>
    <row r="27" spans="1:8" s="9" customFormat="1" ht="24" customHeight="1">
      <c r="A27" s="29" t="s">
        <v>63</v>
      </c>
      <c r="B27" s="29"/>
      <c r="C27" s="35"/>
      <c r="D27" s="35"/>
      <c r="E27" s="23"/>
      <c r="F27" s="23"/>
      <c r="G27" s="57">
        <f>G6+G26</f>
        <v>3233600</v>
      </c>
      <c r="H27" s="5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39"/>
      <c r="C1" s="302" t="s">
        <v>319</v>
      </c>
      <c r="D1" s="303"/>
      <c r="E1" s="303"/>
      <c r="F1" s="40"/>
    </row>
    <row r="2" spans="1:5" ht="76.5" customHeight="1">
      <c r="A2" s="272" t="s">
        <v>295</v>
      </c>
      <c r="B2" s="272"/>
      <c r="C2" s="272"/>
      <c r="D2" s="272"/>
      <c r="E2" s="272"/>
    </row>
    <row r="3" spans="1:5" ht="6.75" customHeight="1">
      <c r="A3" s="42"/>
      <c r="C3" s="41"/>
      <c r="D3" s="41"/>
      <c r="E3" s="41"/>
    </row>
    <row r="4" spans="1:5" ht="16.5" customHeight="1">
      <c r="A4" s="273" t="s">
        <v>90</v>
      </c>
      <c r="B4" s="274" t="s">
        <v>34</v>
      </c>
      <c r="C4" s="275" t="s">
        <v>1</v>
      </c>
      <c r="D4" s="275"/>
      <c r="E4" s="275"/>
    </row>
    <row r="5" spans="1:5" ht="29.25" customHeight="1">
      <c r="A5" s="273"/>
      <c r="B5" s="274"/>
      <c r="C5" s="45" t="s">
        <v>2</v>
      </c>
      <c r="D5" s="45" t="s">
        <v>238</v>
      </c>
      <c r="E5" s="45" t="s">
        <v>290</v>
      </c>
    </row>
    <row r="6" spans="1:5" ht="33">
      <c r="A6" s="46" t="s">
        <v>91</v>
      </c>
      <c r="B6" s="47" t="s">
        <v>92</v>
      </c>
      <c r="C6" s="48">
        <f>C7+C8+C9+C11+C10</f>
        <v>1607467.71</v>
      </c>
      <c r="D6" s="48">
        <f>SUM(D7:D11)</f>
        <v>1180800</v>
      </c>
      <c r="E6" s="48" t="e">
        <f>SUM(E7:E11)</f>
        <v>#REF!</v>
      </c>
    </row>
    <row r="7" spans="1:5" ht="66">
      <c r="A7" s="49" t="s">
        <v>93</v>
      </c>
      <c r="B7" s="50" t="s">
        <v>94</v>
      </c>
      <c r="C7" s="51">
        <f>'Прил.8'!G7</f>
        <v>555000</v>
      </c>
      <c r="D7" s="52">
        <f>'[1]Прил.9 '!G7</f>
        <v>500000</v>
      </c>
      <c r="E7" s="52" t="e">
        <f>#REF!</f>
        <v>#REF!</v>
      </c>
    </row>
    <row r="8" spans="1:5" ht="99">
      <c r="A8" s="49" t="s">
        <v>95</v>
      </c>
      <c r="B8" s="50" t="s">
        <v>96</v>
      </c>
      <c r="C8" s="51">
        <f>'Прил.8'!G8+'Прил.8'!G9+'Прил.8'!G10</f>
        <v>851190</v>
      </c>
      <c r="D8" s="53">
        <v>654800</v>
      </c>
      <c r="E8" s="53" t="e">
        <f>#REF!+#REF!+#REF!</f>
        <v>#REF!</v>
      </c>
    </row>
    <row r="9" spans="1:5" ht="33">
      <c r="A9" s="49" t="s">
        <v>296</v>
      </c>
      <c r="B9" s="50" t="s">
        <v>297</v>
      </c>
      <c r="C9" s="51">
        <f>'Прил.8'!G11</f>
        <v>100000</v>
      </c>
      <c r="D9" s="53">
        <v>0</v>
      </c>
      <c r="E9" s="53">
        <v>0</v>
      </c>
    </row>
    <row r="10" spans="1:5" ht="16.5">
      <c r="A10" s="49" t="s">
        <v>97</v>
      </c>
      <c r="B10" s="50" t="s">
        <v>98</v>
      </c>
      <c r="C10" s="51">
        <f>'Прил.8'!G12</f>
        <v>20000</v>
      </c>
      <c r="D10" s="53">
        <f>'[1]Прил.9 '!G12</f>
        <v>20000</v>
      </c>
      <c r="E10" s="53">
        <f>'[1]Прил.9 '!H12</f>
        <v>20000</v>
      </c>
    </row>
    <row r="11" spans="1:5" s="43" customFormat="1" ht="33">
      <c r="A11" s="49" t="s">
        <v>99</v>
      </c>
      <c r="B11" s="50" t="s">
        <v>100</v>
      </c>
      <c r="C11" s="51">
        <f>'Прил.8'!G13+'Прил.8'!G14+'Прил.8'!G15+'Прил.8'!G16+'Прил.8'!G17+'Прил.8'!G18+'Прил.8'!G19+'Прил.8'!G20+'Прил.8'!G21+'Прил.8'!G22</f>
        <v>81277.70999999999</v>
      </c>
      <c r="D11" s="51">
        <v>6000</v>
      </c>
      <c r="E11" s="51" t="e">
        <f>#REF!+#REF!</f>
        <v>#REF!</v>
      </c>
    </row>
    <row r="12" spans="1:5" ht="16.5">
      <c r="A12" s="46" t="s">
        <v>101</v>
      </c>
      <c r="B12" s="47" t="s">
        <v>102</v>
      </c>
      <c r="C12" s="48">
        <f>SUM(C13)</f>
        <v>81000</v>
      </c>
      <c r="D12" s="48" t="e">
        <f>SUM(D13)</f>
        <v>#REF!</v>
      </c>
      <c r="E12" s="48" t="e">
        <f>SUM(E13)</f>
        <v>#REF!</v>
      </c>
    </row>
    <row r="13" spans="1:5" ht="33">
      <c r="A13" s="49" t="s">
        <v>103</v>
      </c>
      <c r="B13" s="50" t="s">
        <v>104</v>
      </c>
      <c r="C13" s="51">
        <f>'Прил.8'!G23</f>
        <v>81000</v>
      </c>
      <c r="D13" s="51" t="e">
        <f>#REF!</f>
        <v>#REF!</v>
      </c>
      <c r="E13" s="51" t="e">
        <f>#REF!</f>
        <v>#REF!</v>
      </c>
    </row>
    <row r="14" spans="1:5" ht="66">
      <c r="A14" s="46" t="s">
        <v>105</v>
      </c>
      <c r="B14" s="47" t="s">
        <v>106</v>
      </c>
      <c r="C14" s="48">
        <f>C15</f>
        <v>20000</v>
      </c>
      <c r="D14" s="48">
        <f>D15</f>
        <v>25000</v>
      </c>
      <c r="E14" s="48">
        <f>E15</f>
        <v>20000</v>
      </c>
    </row>
    <row r="15" spans="1:5" ht="33">
      <c r="A15" s="49" t="s">
        <v>236</v>
      </c>
      <c r="B15" s="50" t="s">
        <v>237</v>
      </c>
      <c r="C15" s="54">
        <f>'Прил.8'!G24</f>
        <v>20000</v>
      </c>
      <c r="D15" s="54">
        <f>'[1]Прил.9 '!G17</f>
        <v>25000</v>
      </c>
      <c r="E15" s="54">
        <v>20000</v>
      </c>
    </row>
    <row r="16" spans="1:5" ht="33">
      <c r="A16" s="46" t="s">
        <v>107</v>
      </c>
      <c r="B16" s="47" t="s">
        <v>108</v>
      </c>
      <c r="C16" s="48">
        <f>SUM(C17:C17)</f>
        <v>1000</v>
      </c>
      <c r="D16" s="48">
        <f>SUM(D17:D17)</f>
        <v>1000</v>
      </c>
      <c r="E16" s="48">
        <f>SUM(E17:E17)</f>
        <v>1000</v>
      </c>
    </row>
    <row r="17" spans="1:5" ht="33">
      <c r="A17" s="49" t="s">
        <v>109</v>
      </c>
      <c r="B17" s="50" t="s">
        <v>110</v>
      </c>
      <c r="C17" s="51">
        <f>'[1]Прил.8'!G22</f>
        <v>1000</v>
      </c>
      <c r="D17" s="53">
        <f>'[1]Прил.9 '!G18</f>
        <v>1000</v>
      </c>
      <c r="E17" s="53">
        <f>'[1]Прил.9 '!H18</f>
        <v>1000</v>
      </c>
    </row>
    <row r="18" spans="1:5" s="44" customFormat="1" ht="49.5">
      <c r="A18" s="46" t="s">
        <v>111</v>
      </c>
      <c r="B18" s="47" t="s">
        <v>112</v>
      </c>
      <c r="C18" s="48">
        <f>SUM(C19:C20)</f>
        <v>386011.83</v>
      </c>
      <c r="D18" s="48" t="e">
        <f>D19+D20</f>
        <v>#REF!</v>
      </c>
      <c r="E18" s="48" t="e">
        <f>SUM(E20:E20)</f>
        <v>#REF!</v>
      </c>
    </row>
    <row r="19" spans="1:5" ht="16.5">
      <c r="A19" s="49" t="s">
        <v>113</v>
      </c>
      <c r="B19" s="50" t="s">
        <v>114</v>
      </c>
      <c r="C19" s="51">
        <f>'Прил.8'!G26</f>
        <v>95011.83</v>
      </c>
      <c r="D19" s="51">
        <v>0</v>
      </c>
      <c r="E19" s="51">
        <f>'[1]Прил.9 '!H19</f>
        <v>0</v>
      </c>
    </row>
    <row r="20" spans="1:5" s="43" customFormat="1" ht="16.5">
      <c r="A20" s="49" t="s">
        <v>115</v>
      </c>
      <c r="B20" s="50" t="s">
        <v>116</v>
      </c>
      <c r="C20" s="53">
        <f>'Прил.8'!G27+'Прил.8'!G28</f>
        <v>291000</v>
      </c>
      <c r="D20" s="53" t="e">
        <f>#REF!+#REF!</f>
        <v>#REF!</v>
      </c>
      <c r="E20" s="53" t="e">
        <f>#REF!+#REF!</f>
        <v>#REF!</v>
      </c>
    </row>
    <row r="21" spans="1:5" ht="16.5">
      <c r="A21" s="46" t="s">
        <v>117</v>
      </c>
      <c r="B21" s="47" t="s">
        <v>118</v>
      </c>
      <c r="C21" s="55">
        <v>1000</v>
      </c>
      <c r="D21" s="55">
        <v>1000</v>
      </c>
      <c r="E21" s="55">
        <v>1000</v>
      </c>
    </row>
    <row r="22" spans="1:5" ht="33">
      <c r="A22" s="49" t="s">
        <v>128</v>
      </c>
      <c r="B22" s="50" t="s">
        <v>130</v>
      </c>
      <c r="C22" s="53">
        <f>'[1]Прил.8'!G26</f>
        <v>1000</v>
      </c>
      <c r="D22" s="53">
        <f>'[1]Прил.9 '!G22</f>
        <v>1000</v>
      </c>
      <c r="E22" s="53">
        <f>'[1]Прил.9 '!H22</f>
        <v>1000</v>
      </c>
    </row>
    <row r="23" spans="1:5" ht="33">
      <c r="A23" s="46" t="s">
        <v>119</v>
      </c>
      <c r="B23" s="47" t="s">
        <v>120</v>
      </c>
      <c r="C23" s="48">
        <f>C24</f>
        <v>1715494</v>
      </c>
      <c r="D23" s="48" t="e">
        <f>D24</f>
        <v>#REF!</v>
      </c>
      <c r="E23" s="48" t="e">
        <f>E24</f>
        <v>#REF!</v>
      </c>
    </row>
    <row r="24" spans="1:5" ht="16.5">
      <c r="A24" s="49" t="s">
        <v>121</v>
      </c>
      <c r="B24" s="50" t="s">
        <v>122</v>
      </c>
      <c r="C24" s="54">
        <f>'Прил.8'!G30+'Прил.8'!G31+'Прил.8'!G32+'Прил.8'!G33+'Прил.8'!G34</f>
        <v>1715494</v>
      </c>
      <c r="D24" s="56" t="e">
        <f>#REF!+#REF!+#REF!+#REF!</f>
        <v>#REF!</v>
      </c>
      <c r="E24" s="56" t="e">
        <f>#REF!+#REF!+#REF!+#REF!</f>
        <v>#REF!</v>
      </c>
    </row>
    <row r="25" spans="1:5" ht="16.5">
      <c r="A25" s="46" t="s">
        <v>126</v>
      </c>
      <c r="B25" s="47" t="s">
        <v>123</v>
      </c>
      <c r="C25" s="48">
        <f>C26</f>
        <v>115020</v>
      </c>
      <c r="D25" s="48">
        <f>SUM(D26:D26)</f>
        <v>115020</v>
      </c>
      <c r="E25" s="48">
        <f>SUM(E26:E26)</f>
        <v>115020</v>
      </c>
    </row>
    <row r="26" spans="1:5" ht="16.5">
      <c r="A26" s="49" t="s">
        <v>127</v>
      </c>
      <c r="B26" s="50" t="s">
        <v>124</v>
      </c>
      <c r="C26" s="53">
        <f>'[1]Прил.8'!G32</f>
        <v>115020</v>
      </c>
      <c r="D26" s="51">
        <f>'[1]Прил.9 '!G27</f>
        <v>115020</v>
      </c>
      <c r="E26" s="51">
        <f>'[1]Прил.9 '!H27</f>
        <v>115020</v>
      </c>
    </row>
    <row r="27" spans="1:5" ht="16.5">
      <c r="A27" s="269" t="s">
        <v>125</v>
      </c>
      <c r="B27" s="269"/>
      <c r="C27" s="48">
        <f>C25+C23+C21+C18+C16+C14+C12+C6</f>
        <v>3926993.54</v>
      </c>
      <c r="D27" s="48" t="e">
        <f>SUM(D6+D12+D14+D16+D18+D21+D23+D25)</f>
        <v>#REF!</v>
      </c>
      <c r="E27" s="48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90" zoomScaleNormal="90" zoomScalePageLayoutView="0" workbookViewId="0" topLeftCell="A1">
      <selection activeCell="D1" sqref="D1:F1"/>
    </sheetView>
  </sheetViews>
  <sheetFormatPr defaultColWidth="9.140625" defaultRowHeight="15"/>
  <cols>
    <col min="1" max="1" width="85.851562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  <col min="10" max="10" width="11.28125" style="0" bestFit="1" customWidth="1"/>
  </cols>
  <sheetData>
    <row r="1" spans="4:6" ht="99.75" customHeight="1">
      <c r="D1" s="246" t="s">
        <v>395</v>
      </c>
      <c r="E1" s="246"/>
      <c r="F1" s="246"/>
    </row>
    <row r="2" spans="2:6" ht="115.5" customHeight="1">
      <c r="B2" s="173"/>
      <c r="C2" s="173"/>
      <c r="D2" s="246" t="s">
        <v>391</v>
      </c>
      <c r="E2" s="246"/>
      <c r="F2" s="246"/>
    </row>
    <row r="3" spans="1:6" ht="111" customHeight="1">
      <c r="A3" s="258" t="s">
        <v>379</v>
      </c>
      <c r="B3" s="258"/>
      <c r="C3" s="258"/>
      <c r="D3" s="258"/>
      <c r="E3" s="258"/>
      <c r="F3" s="258"/>
    </row>
    <row r="4" spans="1:4" ht="27" customHeight="1" hidden="1">
      <c r="A4" s="259"/>
      <c r="B4" s="260"/>
      <c r="C4" s="260"/>
      <c r="D4" s="260"/>
    </row>
    <row r="6" spans="1:6" s="9" customFormat="1" ht="39.75" customHeight="1">
      <c r="A6" s="261" t="s">
        <v>34</v>
      </c>
      <c r="B6" s="262" t="s">
        <v>35</v>
      </c>
      <c r="C6" s="263" t="s">
        <v>64</v>
      </c>
      <c r="D6" s="264" t="s">
        <v>340</v>
      </c>
      <c r="E6" s="265" t="s">
        <v>348</v>
      </c>
      <c r="F6" s="264" t="s">
        <v>380</v>
      </c>
    </row>
    <row r="7" spans="1:6" s="9" customFormat="1" ht="21" customHeight="1">
      <c r="A7" s="261"/>
      <c r="B7" s="262"/>
      <c r="C7" s="263"/>
      <c r="D7" s="264"/>
      <c r="E7" s="266"/>
      <c r="F7" s="266"/>
    </row>
    <row r="8" spans="1:6" s="9" customFormat="1" ht="15" customHeight="1">
      <c r="A8" s="10" t="s">
        <v>0</v>
      </c>
      <c r="B8" s="30" t="s">
        <v>381</v>
      </c>
      <c r="C8" s="30" t="s">
        <v>36</v>
      </c>
      <c r="D8" s="186" t="s">
        <v>37</v>
      </c>
      <c r="E8" s="238">
        <v>5</v>
      </c>
      <c r="F8" s="238">
        <v>6</v>
      </c>
    </row>
    <row r="9" spans="1:6" s="9" customFormat="1" ht="49.5">
      <c r="A9" s="11" t="s">
        <v>320</v>
      </c>
      <c r="B9" s="94" t="s">
        <v>219</v>
      </c>
      <c r="C9" s="95"/>
      <c r="D9" s="174">
        <f>D10+D19</f>
        <v>1976000</v>
      </c>
      <c r="E9" s="174">
        <f>E10+E19</f>
        <v>1287475</v>
      </c>
      <c r="F9" s="194">
        <f>F10+F19</f>
        <v>1286500</v>
      </c>
    </row>
    <row r="10" spans="1:6" s="9" customFormat="1" ht="51.75">
      <c r="A10" s="13" t="s">
        <v>220</v>
      </c>
      <c r="B10" s="94" t="s">
        <v>221</v>
      </c>
      <c r="C10" s="95"/>
      <c r="D10" s="174">
        <f>D11+D15+D17</f>
        <v>1856000</v>
      </c>
      <c r="E10" s="174">
        <f>E11+E15+E17</f>
        <v>1282475</v>
      </c>
      <c r="F10" s="195">
        <f>F11+F15+F17</f>
        <v>1281500</v>
      </c>
    </row>
    <row r="11" spans="1:6" s="9" customFormat="1" ht="49.5">
      <c r="A11" s="109" t="s">
        <v>149</v>
      </c>
      <c r="B11" s="116" t="s">
        <v>277</v>
      </c>
      <c r="C11" s="117"/>
      <c r="D11" s="175">
        <f>D12+D13+D14</f>
        <v>1114000</v>
      </c>
      <c r="E11" s="175">
        <f>E12+E13+E14</f>
        <v>727680</v>
      </c>
      <c r="F11" s="196">
        <f>F12+F13+F14</f>
        <v>730000</v>
      </c>
    </row>
    <row r="12" spans="1:6" s="9" customFormat="1" ht="82.5">
      <c r="A12" s="85" t="s">
        <v>140</v>
      </c>
      <c r="B12" s="101" t="s">
        <v>222</v>
      </c>
      <c r="C12" s="101" t="s">
        <v>44</v>
      </c>
      <c r="D12" s="176">
        <v>917000</v>
      </c>
      <c r="E12" s="176">
        <v>702180</v>
      </c>
      <c r="F12" s="197">
        <v>710000</v>
      </c>
    </row>
    <row r="13" spans="1:7" s="9" customFormat="1" ht="49.5">
      <c r="A13" s="85" t="s">
        <v>142</v>
      </c>
      <c r="B13" s="101" t="s">
        <v>222</v>
      </c>
      <c r="C13" s="101" t="s">
        <v>40</v>
      </c>
      <c r="D13" s="176">
        <v>195000</v>
      </c>
      <c r="E13" s="176">
        <v>25000</v>
      </c>
      <c r="F13" s="197">
        <v>19500</v>
      </c>
      <c r="G13" s="15"/>
    </row>
    <row r="14" spans="1:6" s="9" customFormat="1" ht="33">
      <c r="A14" s="85" t="s">
        <v>209</v>
      </c>
      <c r="B14" s="101" t="s">
        <v>222</v>
      </c>
      <c r="C14" s="101" t="s">
        <v>45</v>
      </c>
      <c r="D14" s="176">
        <v>2000</v>
      </c>
      <c r="E14" s="176">
        <v>500</v>
      </c>
      <c r="F14" s="197">
        <v>500</v>
      </c>
    </row>
    <row r="15" spans="1:6" s="9" customFormat="1" ht="33">
      <c r="A15" s="111" t="s">
        <v>46</v>
      </c>
      <c r="B15" s="112" t="s">
        <v>255</v>
      </c>
      <c r="C15" s="113"/>
      <c r="D15" s="175">
        <f>SUM(D16)</f>
        <v>722000</v>
      </c>
      <c r="E15" s="175">
        <f>SUM(E16)</f>
        <v>539795</v>
      </c>
      <c r="F15" s="196">
        <f>SUM(F16)</f>
        <v>545000</v>
      </c>
    </row>
    <row r="16" spans="1:6" s="9" customFormat="1" ht="66.75">
      <c r="A16" s="91" t="s">
        <v>138</v>
      </c>
      <c r="B16" s="100" t="s">
        <v>278</v>
      </c>
      <c r="C16" s="100" t="s">
        <v>44</v>
      </c>
      <c r="D16" s="177">
        <v>722000</v>
      </c>
      <c r="E16" s="177">
        <v>539795</v>
      </c>
      <c r="F16" s="198">
        <v>545000</v>
      </c>
    </row>
    <row r="17" spans="1:6" s="9" customFormat="1" ht="49.5">
      <c r="A17" s="119" t="s">
        <v>256</v>
      </c>
      <c r="B17" s="116" t="s">
        <v>279</v>
      </c>
      <c r="C17" s="116"/>
      <c r="D17" s="178">
        <f>D18</f>
        <v>20000</v>
      </c>
      <c r="E17" s="178">
        <f>E18</f>
        <v>15000</v>
      </c>
      <c r="F17" s="199">
        <f>F18</f>
        <v>6500</v>
      </c>
    </row>
    <row r="18" spans="1:6" s="9" customFormat="1" ht="82.5">
      <c r="A18" s="14" t="s">
        <v>349</v>
      </c>
      <c r="B18" s="101" t="s">
        <v>280</v>
      </c>
      <c r="C18" s="101" t="s">
        <v>40</v>
      </c>
      <c r="D18" s="176">
        <v>20000</v>
      </c>
      <c r="E18" s="176">
        <v>15000</v>
      </c>
      <c r="F18" s="197">
        <v>6500</v>
      </c>
    </row>
    <row r="19" spans="1:6" s="9" customFormat="1" ht="34.5">
      <c r="A19" s="118" t="s">
        <v>253</v>
      </c>
      <c r="B19" s="98" t="s">
        <v>223</v>
      </c>
      <c r="C19" s="98"/>
      <c r="D19" s="179">
        <f aca="true" t="shared" si="0" ref="D19:F20">D20</f>
        <v>120000</v>
      </c>
      <c r="E19" s="179">
        <f t="shared" si="0"/>
        <v>5000</v>
      </c>
      <c r="F19" s="200">
        <f t="shared" si="0"/>
        <v>5000</v>
      </c>
    </row>
    <row r="20" spans="1:6" s="9" customFormat="1" ht="49.5">
      <c r="A20" s="120" t="s">
        <v>350</v>
      </c>
      <c r="B20" s="113" t="s">
        <v>254</v>
      </c>
      <c r="C20" s="113"/>
      <c r="D20" s="175">
        <f t="shared" si="0"/>
        <v>120000</v>
      </c>
      <c r="E20" s="175">
        <f t="shared" si="0"/>
        <v>5000</v>
      </c>
      <c r="F20" s="196">
        <f t="shared" si="0"/>
        <v>5000</v>
      </c>
    </row>
    <row r="21" spans="1:6" s="9" customFormat="1" ht="33">
      <c r="A21" s="14" t="s">
        <v>257</v>
      </c>
      <c r="B21" s="10" t="s">
        <v>258</v>
      </c>
      <c r="C21" s="10" t="s">
        <v>40</v>
      </c>
      <c r="D21" s="180">
        <v>120000</v>
      </c>
      <c r="E21" s="180">
        <v>5000</v>
      </c>
      <c r="F21" s="224">
        <v>5000</v>
      </c>
    </row>
    <row r="22" spans="1:6" s="9" customFormat="1" ht="58.5" customHeight="1">
      <c r="A22" s="237" t="s">
        <v>384</v>
      </c>
      <c r="B22" s="94" t="s">
        <v>365</v>
      </c>
      <c r="C22" s="94"/>
      <c r="D22" s="181">
        <f aca="true" t="shared" si="1" ref="D22:F24">D23</f>
        <v>5000</v>
      </c>
      <c r="E22" s="181">
        <f t="shared" si="1"/>
        <v>0</v>
      </c>
      <c r="F22" s="225">
        <f t="shared" si="1"/>
        <v>0</v>
      </c>
    </row>
    <row r="23" spans="1:6" s="9" customFormat="1" ht="33">
      <c r="A23" s="231" t="s">
        <v>363</v>
      </c>
      <c r="B23" s="95" t="s">
        <v>366</v>
      </c>
      <c r="C23" s="226"/>
      <c r="D23" s="182">
        <f t="shared" si="1"/>
        <v>5000</v>
      </c>
      <c r="E23" s="182">
        <f t="shared" si="1"/>
        <v>0</v>
      </c>
      <c r="F23" s="227">
        <f t="shared" si="1"/>
        <v>0</v>
      </c>
    </row>
    <row r="24" spans="1:6" s="9" customFormat="1" ht="33">
      <c r="A24" s="232" t="s">
        <v>364</v>
      </c>
      <c r="B24" s="117" t="s">
        <v>367</v>
      </c>
      <c r="C24" s="116"/>
      <c r="D24" s="178">
        <f t="shared" si="1"/>
        <v>5000</v>
      </c>
      <c r="E24" s="178">
        <f t="shared" si="1"/>
        <v>0</v>
      </c>
      <c r="F24" s="228">
        <f t="shared" si="1"/>
        <v>0</v>
      </c>
    </row>
    <row r="25" spans="1:6" s="9" customFormat="1" ht="66">
      <c r="A25" s="233" t="s">
        <v>369</v>
      </c>
      <c r="B25" s="103" t="s">
        <v>368</v>
      </c>
      <c r="C25" s="10" t="s">
        <v>40</v>
      </c>
      <c r="D25" s="180">
        <v>5000</v>
      </c>
      <c r="E25" s="180">
        <v>0</v>
      </c>
      <c r="F25" s="229">
        <v>0</v>
      </c>
    </row>
    <row r="26" spans="1:6" s="9" customFormat="1" ht="49.5">
      <c r="A26" s="11" t="s">
        <v>321</v>
      </c>
      <c r="B26" s="95" t="s">
        <v>47</v>
      </c>
      <c r="C26" s="95"/>
      <c r="D26" s="174">
        <f aca="true" t="shared" si="2" ref="D26:F28">D27</f>
        <v>50000</v>
      </c>
      <c r="E26" s="174">
        <f t="shared" si="2"/>
        <v>15000</v>
      </c>
      <c r="F26" s="230">
        <f t="shared" si="2"/>
        <v>15000</v>
      </c>
    </row>
    <row r="27" spans="1:6" s="9" customFormat="1" ht="34.5">
      <c r="A27" s="13" t="s">
        <v>264</v>
      </c>
      <c r="B27" s="95" t="s">
        <v>267</v>
      </c>
      <c r="C27" s="95"/>
      <c r="D27" s="174">
        <f t="shared" si="2"/>
        <v>50000</v>
      </c>
      <c r="E27" s="174">
        <f t="shared" si="2"/>
        <v>15000</v>
      </c>
      <c r="F27" s="195">
        <f t="shared" si="2"/>
        <v>15000</v>
      </c>
    </row>
    <row r="28" spans="1:6" s="9" customFormat="1" ht="33">
      <c r="A28" s="119" t="s">
        <v>265</v>
      </c>
      <c r="B28" s="117" t="s">
        <v>210</v>
      </c>
      <c r="C28" s="117"/>
      <c r="D28" s="175">
        <f t="shared" si="2"/>
        <v>50000</v>
      </c>
      <c r="E28" s="175">
        <f t="shared" si="2"/>
        <v>15000</v>
      </c>
      <c r="F28" s="196">
        <f t="shared" si="2"/>
        <v>15000</v>
      </c>
    </row>
    <row r="29" spans="1:6" s="9" customFormat="1" ht="33">
      <c r="A29" s="14" t="s">
        <v>48</v>
      </c>
      <c r="B29" s="103" t="s">
        <v>225</v>
      </c>
      <c r="C29" s="103" t="s">
        <v>40</v>
      </c>
      <c r="D29" s="176">
        <v>50000</v>
      </c>
      <c r="E29" s="176">
        <v>15000</v>
      </c>
      <c r="F29" s="203">
        <v>15000</v>
      </c>
    </row>
    <row r="30" spans="1:6" s="9" customFormat="1" ht="57" customHeight="1">
      <c r="A30" s="221" t="s">
        <v>385</v>
      </c>
      <c r="B30" s="207" t="s">
        <v>332</v>
      </c>
      <c r="C30" s="103"/>
      <c r="D30" s="174">
        <f aca="true" t="shared" si="3" ref="D30:F31">D31</f>
        <v>678500.42</v>
      </c>
      <c r="E30" s="174">
        <f t="shared" si="3"/>
        <v>678500.42</v>
      </c>
      <c r="F30" s="149">
        <f t="shared" si="3"/>
        <v>678500.42</v>
      </c>
    </row>
    <row r="31" spans="1:6" s="9" customFormat="1" ht="36">
      <c r="A31" s="204" t="s">
        <v>333</v>
      </c>
      <c r="B31" s="208" t="s">
        <v>334</v>
      </c>
      <c r="C31" s="103"/>
      <c r="D31" s="179">
        <f t="shared" si="3"/>
        <v>678500.42</v>
      </c>
      <c r="E31" s="179">
        <f t="shared" si="3"/>
        <v>678500.42</v>
      </c>
      <c r="F31" s="213">
        <f t="shared" si="3"/>
        <v>678500.42</v>
      </c>
    </row>
    <row r="32" spans="1:6" s="9" customFormat="1" ht="34.5">
      <c r="A32" s="205" t="s">
        <v>335</v>
      </c>
      <c r="B32" s="209" t="s">
        <v>336</v>
      </c>
      <c r="C32" s="103"/>
      <c r="D32" s="175">
        <f>D33+D34</f>
        <v>678500.42</v>
      </c>
      <c r="E32" s="175">
        <f>E33+E34</f>
        <v>678500.42</v>
      </c>
      <c r="F32" s="240">
        <f>F33+F34</f>
        <v>678500.42</v>
      </c>
    </row>
    <row r="33" spans="1:6" s="9" customFormat="1" ht="51.75">
      <c r="A33" s="206" t="s">
        <v>351</v>
      </c>
      <c r="B33" s="210" t="s">
        <v>337</v>
      </c>
      <c r="C33" s="103" t="s">
        <v>40</v>
      </c>
      <c r="D33" s="176">
        <v>134403.61</v>
      </c>
      <c r="E33" s="176">
        <v>134403.61</v>
      </c>
      <c r="F33" s="197">
        <v>134403.61</v>
      </c>
    </row>
    <row r="34" spans="1:6" s="9" customFormat="1" ht="86.25">
      <c r="A34" s="206" t="s">
        <v>374</v>
      </c>
      <c r="B34" s="210" t="s">
        <v>375</v>
      </c>
      <c r="C34" s="103" t="s">
        <v>40</v>
      </c>
      <c r="D34" s="176">
        <v>544096.81</v>
      </c>
      <c r="E34" s="176">
        <v>544096.81</v>
      </c>
      <c r="F34" s="197">
        <v>544096.81</v>
      </c>
    </row>
    <row r="35" spans="1:6" s="9" customFormat="1" ht="49.5">
      <c r="A35" s="11" t="s">
        <v>150</v>
      </c>
      <c r="B35" s="95" t="s">
        <v>49</v>
      </c>
      <c r="C35" s="95"/>
      <c r="D35" s="174">
        <f aca="true" t="shared" si="4" ref="D35:F36">D36</f>
        <v>1000</v>
      </c>
      <c r="E35" s="174">
        <f t="shared" si="4"/>
        <v>1000</v>
      </c>
      <c r="F35" s="195">
        <f t="shared" si="4"/>
        <v>1000</v>
      </c>
    </row>
    <row r="36" spans="1:6" s="9" customFormat="1" ht="34.5">
      <c r="A36" s="13" t="s">
        <v>266</v>
      </c>
      <c r="B36" s="95" t="s">
        <v>268</v>
      </c>
      <c r="C36" s="95"/>
      <c r="D36" s="174">
        <f t="shared" si="4"/>
        <v>1000</v>
      </c>
      <c r="E36" s="174">
        <f t="shared" si="4"/>
        <v>1000</v>
      </c>
      <c r="F36" s="195">
        <f t="shared" si="4"/>
        <v>1000</v>
      </c>
    </row>
    <row r="37" spans="1:6" s="9" customFormat="1" ht="33">
      <c r="A37" s="119" t="s">
        <v>50</v>
      </c>
      <c r="B37" s="117" t="s">
        <v>269</v>
      </c>
      <c r="C37" s="117"/>
      <c r="D37" s="175">
        <f>SUM(D38)</f>
        <v>1000</v>
      </c>
      <c r="E37" s="175">
        <f>SUM(E38)</f>
        <v>1000</v>
      </c>
      <c r="F37" s="196">
        <f>SUM(F38)</f>
        <v>1000</v>
      </c>
    </row>
    <row r="38" spans="1:6" s="9" customFormat="1" ht="33">
      <c r="A38" s="14" t="s">
        <v>51</v>
      </c>
      <c r="B38" s="103" t="s">
        <v>270</v>
      </c>
      <c r="C38" s="103" t="s">
        <v>40</v>
      </c>
      <c r="D38" s="176">
        <v>1000</v>
      </c>
      <c r="E38" s="176">
        <v>1000</v>
      </c>
      <c r="F38" s="197">
        <v>1000</v>
      </c>
    </row>
    <row r="39" spans="1:6" s="9" customFormat="1" ht="49.5">
      <c r="A39" s="11" t="s">
        <v>322</v>
      </c>
      <c r="B39" s="95" t="s">
        <v>65</v>
      </c>
      <c r="C39" s="95"/>
      <c r="D39" s="174">
        <f aca="true" t="shared" si="5" ref="D39:F40">D40</f>
        <v>1000</v>
      </c>
      <c r="E39" s="174">
        <f t="shared" si="5"/>
        <v>1000</v>
      </c>
      <c r="F39" s="195">
        <f t="shared" si="5"/>
        <v>1000</v>
      </c>
    </row>
    <row r="40" spans="1:6" s="9" customFormat="1" ht="34.5">
      <c r="A40" s="13" t="s">
        <v>274</v>
      </c>
      <c r="B40" s="95" t="s">
        <v>271</v>
      </c>
      <c r="C40" s="95"/>
      <c r="D40" s="174">
        <f t="shared" si="5"/>
        <v>1000</v>
      </c>
      <c r="E40" s="174">
        <f t="shared" si="5"/>
        <v>1000</v>
      </c>
      <c r="F40" s="195">
        <f t="shared" si="5"/>
        <v>1000</v>
      </c>
    </row>
    <row r="41" spans="1:6" s="9" customFormat="1" ht="33">
      <c r="A41" s="119" t="s">
        <v>151</v>
      </c>
      <c r="B41" s="117" t="s">
        <v>272</v>
      </c>
      <c r="C41" s="117"/>
      <c r="D41" s="175">
        <f>SUM(D42)</f>
        <v>1000</v>
      </c>
      <c r="E41" s="175">
        <f>SUM(E42)</f>
        <v>1000</v>
      </c>
      <c r="F41" s="196">
        <f>SUM(F42)</f>
        <v>1000</v>
      </c>
    </row>
    <row r="42" spans="1:6" s="9" customFormat="1" ht="49.5">
      <c r="A42" s="14" t="s">
        <v>146</v>
      </c>
      <c r="B42" s="103" t="s">
        <v>273</v>
      </c>
      <c r="C42" s="103" t="s">
        <v>40</v>
      </c>
      <c r="D42" s="176">
        <v>1000</v>
      </c>
      <c r="E42" s="176">
        <v>1000</v>
      </c>
      <c r="F42" s="197">
        <v>1000</v>
      </c>
    </row>
    <row r="43" spans="1:6" s="86" customFormat="1" ht="44.25" customHeight="1">
      <c r="A43" s="88" t="s">
        <v>323</v>
      </c>
      <c r="B43" s="105" t="s">
        <v>53</v>
      </c>
      <c r="C43" s="105"/>
      <c r="D43" s="181">
        <f aca="true" t="shared" si="6" ref="D43:F44">D44</f>
        <v>397000</v>
      </c>
      <c r="E43" s="181">
        <f t="shared" si="6"/>
        <v>249000</v>
      </c>
      <c r="F43" s="201">
        <f t="shared" si="6"/>
        <v>254000</v>
      </c>
    </row>
    <row r="44" spans="1:6" s="86" customFormat="1" ht="34.5">
      <c r="A44" s="118" t="s">
        <v>226</v>
      </c>
      <c r="B44" s="97" t="s">
        <v>227</v>
      </c>
      <c r="C44" s="97"/>
      <c r="D44" s="182">
        <f t="shared" si="6"/>
        <v>397000</v>
      </c>
      <c r="E44" s="182">
        <f t="shared" si="6"/>
        <v>249000</v>
      </c>
      <c r="F44" s="202">
        <f t="shared" si="6"/>
        <v>254000</v>
      </c>
    </row>
    <row r="45" spans="1:6" s="86" customFormat="1" ht="33">
      <c r="A45" s="122" t="s">
        <v>208</v>
      </c>
      <c r="B45" s="113" t="s">
        <v>281</v>
      </c>
      <c r="C45" s="113"/>
      <c r="D45" s="175">
        <f>SUM(D46:D48)</f>
        <v>397000</v>
      </c>
      <c r="E45" s="175">
        <f>E46+E47</f>
        <v>249000</v>
      </c>
      <c r="F45" s="196">
        <f>F46+F47</f>
        <v>254000</v>
      </c>
    </row>
    <row r="46" spans="1:6" s="87" customFormat="1" ht="33">
      <c r="A46" s="85" t="s">
        <v>386</v>
      </c>
      <c r="B46" s="101" t="s">
        <v>228</v>
      </c>
      <c r="C46" s="101" t="s">
        <v>40</v>
      </c>
      <c r="D46" s="176">
        <v>362000</v>
      </c>
      <c r="E46" s="176">
        <v>244000</v>
      </c>
      <c r="F46" s="197">
        <v>249000</v>
      </c>
    </row>
    <row r="47" spans="1:6" s="87" customFormat="1" ht="33">
      <c r="A47" s="85" t="s">
        <v>387</v>
      </c>
      <c r="B47" s="101" t="s">
        <v>284</v>
      </c>
      <c r="C47" s="101" t="s">
        <v>40</v>
      </c>
      <c r="D47" s="176">
        <v>5000</v>
      </c>
      <c r="E47" s="176">
        <v>5000</v>
      </c>
      <c r="F47" s="197">
        <v>5000</v>
      </c>
    </row>
    <row r="48" spans="1:6" s="87" customFormat="1" ht="33">
      <c r="A48" s="85" t="s">
        <v>388</v>
      </c>
      <c r="B48" s="101" t="s">
        <v>331</v>
      </c>
      <c r="C48" s="101" t="s">
        <v>40</v>
      </c>
      <c r="D48" s="176">
        <v>30000</v>
      </c>
      <c r="E48" s="176">
        <v>0</v>
      </c>
      <c r="F48" s="197">
        <v>0</v>
      </c>
    </row>
    <row r="49" spans="1:6" s="86" customFormat="1" ht="49.5">
      <c r="A49" s="88" t="s">
        <v>324</v>
      </c>
      <c r="B49" s="105" t="s">
        <v>234</v>
      </c>
      <c r="C49" s="106"/>
      <c r="D49" s="174">
        <f aca="true" t="shared" si="7" ref="D49:F50">D50</f>
        <v>1816689</v>
      </c>
      <c r="E49" s="174">
        <f t="shared" si="7"/>
        <v>1017400</v>
      </c>
      <c r="F49" s="195">
        <f t="shared" si="7"/>
        <v>861340</v>
      </c>
    </row>
    <row r="50" spans="1:6" s="86" customFormat="1" ht="18.75">
      <c r="A50" s="118" t="s">
        <v>275</v>
      </c>
      <c r="B50" s="97" t="s">
        <v>276</v>
      </c>
      <c r="C50" s="98"/>
      <c r="D50" s="179">
        <f t="shared" si="7"/>
        <v>1816689</v>
      </c>
      <c r="E50" s="179">
        <f t="shared" si="7"/>
        <v>1017400</v>
      </c>
      <c r="F50" s="200">
        <f t="shared" si="7"/>
        <v>861340</v>
      </c>
    </row>
    <row r="51" spans="1:6" s="89" customFormat="1" ht="18.75">
      <c r="A51" s="111" t="s">
        <v>43</v>
      </c>
      <c r="B51" s="112" t="s">
        <v>229</v>
      </c>
      <c r="C51" s="113"/>
      <c r="D51" s="175">
        <f>D52+D53+D54+D55+D56</f>
        <v>1816689</v>
      </c>
      <c r="E51" s="175">
        <f>E52+E53+E54+E55+E56</f>
        <v>1017400</v>
      </c>
      <c r="F51" s="196">
        <f>F52+F53+F54+F55+F56</f>
        <v>861340</v>
      </c>
    </row>
    <row r="52" spans="1:6" s="87" customFormat="1" ht="82.5">
      <c r="A52" s="90" t="s">
        <v>147</v>
      </c>
      <c r="B52" s="101" t="s">
        <v>230</v>
      </c>
      <c r="C52" s="101" t="s">
        <v>44</v>
      </c>
      <c r="D52" s="176">
        <v>850000</v>
      </c>
      <c r="E52" s="176">
        <v>600000</v>
      </c>
      <c r="F52" s="197">
        <v>547000</v>
      </c>
    </row>
    <row r="53" spans="1:6" s="87" customFormat="1" ht="49.5">
      <c r="A53" s="85" t="s">
        <v>134</v>
      </c>
      <c r="B53" s="101" t="s">
        <v>230</v>
      </c>
      <c r="C53" s="101" t="s">
        <v>40</v>
      </c>
      <c r="D53" s="176">
        <v>677000</v>
      </c>
      <c r="E53" s="176">
        <v>403900</v>
      </c>
      <c r="F53" s="197">
        <v>300840</v>
      </c>
    </row>
    <row r="54" spans="1:6" s="87" customFormat="1" ht="49.5">
      <c r="A54" s="85" t="s">
        <v>211</v>
      </c>
      <c r="B54" s="101" t="s">
        <v>230</v>
      </c>
      <c r="C54" s="101" t="s">
        <v>45</v>
      </c>
      <c r="D54" s="176">
        <v>1000</v>
      </c>
      <c r="E54" s="176">
        <v>1000</v>
      </c>
      <c r="F54" s="197">
        <v>1000</v>
      </c>
    </row>
    <row r="55" spans="1:6" s="87" customFormat="1" ht="99">
      <c r="A55" s="152" t="s">
        <v>352</v>
      </c>
      <c r="B55" s="101" t="s">
        <v>259</v>
      </c>
      <c r="C55" s="101" t="s">
        <v>44</v>
      </c>
      <c r="D55" s="176">
        <v>17000</v>
      </c>
      <c r="E55" s="176">
        <v>12500</v>
      </c>
      <c r="F55" s="197">
        <v>12500</v>
      </c>
    </row>
    <row r="56" spans="1:6" s="87" customFormat="1" ht="99">
      <c r="A56" s="152" t="s">
        <v>261</v>
      </c>
      <c r="B56" s="101" t="s">
        <v>260</v>
      </c>
      <c r="C56" s="101" t="s">
        <v>44</v>
      </c>
      <c r="D56" s="176">
        <v>271689</v>
      </c>
      <c r="E56" s="176">
        <v>0</v>
      </c>
      <c r="F56" s="197">
        <v>0</v>
      </c>
    </row>
    <row r="57" spans="1:6" s="12" customFormat="1" ht="66">
      <c r="A57" s="16" t="s">
        <v>152</v>
      </c>
      <c r="B57" s="94" t="s">
        <v>54</v>
      </c>
      <c r="C57" s="94"/>
      <c r="D57" s="181">
        <f>SUM(D58:D72)</f>
        <v>744020.08</v>
      </c>
      <c r="E57" s="181">
        <f>SUM(E58:E72)</f>
        <v>601710.13</v>
      </c>
      <c r="F57" s="201">
        <f>SUM(F58:F72)</f>
        <v>602787.63</v>
      </c>
    </row>
    <row r="58" spans="1:6" s="9" customFormat="1" ht="49.5">
      <c r="A58" s="155" t="s">
        <v>353</v>
      </c>
      <c r="B58" s="156" t="s">
        <v>233</v>
      </c>
      <c r="C58" s="156" t="s">
        <v>40</v>
      </c>
      <c r="D58" s="183">
        <v>105077.42</v>
      </c>
      <c r="E58" s="183">
        <v>0</v>
      </c>
      <c r="F58" s="203">
        <v>0</v>
      </c>
    </row>
    <row r="59" spans="1:10" s="9" customFormat="1" ht="82.5">
      <c r="A59" s="158" t="s">
        <v>354</v>
      </c>
      <c r="B59" s="160" t="s">
        <v>298</v>
      </c>
      <c r="C59" s="160">
        <v>200</v>
      </c>
      <c r="D59" s="184">
        <v>124.17</v>
      </c>
      <c r="E59" s="184">
        <v>0</v>
      </c>
      <c r="F59" s="148">
        <v>0</v>
      </c>
      <c r="J59" s="15"/>
    </row>
    <row r="60" spans="1:6" s="9" customFormat="1" ht="132">
      <c r="A60" s="220" t="s">
        <v>355</v>
      </c>
      <c r="B60" s="160" t="s">
        <v>299</v>
      </c>
      <c r="C60" s="160">
        <v>200</v>
      </c>
      <c r="D60" s="184">
        <v>522.78</v>
      </c>
      <c r="E60" s="184">
        <v>0</v>
      </c>
      <c r="F60" s="148">
        <v>0</v>
      </c>
    </row>
    <row r="61" spans="1:6" s="9" customFormat="1" ht="49.5">
      <c r="A61" s="220" t="s">
        <v>356</v>
      </c>
      <c r="B61" s="160" t="s">
        <v>300</v>
      </c>
      <c r="C61" s="160">
        <v>200</v>
      </c>
      <c r="D61" s="184">
        <v>124.17</v>
      </c>
      <c r="E61" s="184">
        <v>0</v>
      </c>
      <c r="F61" s="148">
        <v>0</v>
      </c>
    </row>
    <row r="62" spans="1:6" s="9" customFormat="1" ht="66">
      <c r="A62" s="220" t="s">
        <v>357</v>
      </c>
      <c r="B62" s="160" t="s">
        <v>303</v>
      </c>
      <c r="C62" s="160">
        <v>200</v>
      </c>
      <c r="D62" s="184">
        <v>124.17</v>
      </c>
      <c r="E62" s="184">
        <v>0</v>
      </c>
      <c r="F62" s="148">
        <v>0</v>
      </c>
    </row>
    <row r="63" spans="1:6" s="9" customFormat="1" ht="82.5">
      <c r="A63" s="220" t="s">
        <v>358</v>
      </c>
      <c r="B63" s="160" t="s">
        <v>304</v>
      </c>
      <c r="C63" s="160">
        <v>200</v>
      </c>
      <c r="D63" s="184">
        <v>124.17</v>
      </c>
      <c r="E63" s="184">
        <v>0</v>
      </c>
      <c r="F63" s="148">
        <v>0</v>
      </c>
    </row>
    <row r="64" spans="1:6" s="9" customFormat="1" ht="82.5">
      <c r="A64" s="220" t="s">
        <v>359</v>
      </c>
      <c r="B64" s="160" t="s">
        <v>302</v>
      </c>
      <c r="C64" s="160">
        <v>200</v>
      </c>
      <c r="D64" s="184">
        <v>124.17</v>
      </c>
      <c r="E64" s="184">
        <v>0</v>
      </c>
      <c r="F64" s="148">
        <v>0</v>
      </c>
    </row>
    <row r="65" spans="1:6" s="9" customFormat="1" ht="49.5">
      <c r="A65" s="220" t="s">
        <v>360</v>
      </c>
      <c r="B65" s="160" t="s">
        <v>301</v>
      </c>
      <c r="C65" s="160">
        <v>200</v>
      </c>
      <c r="D65" s="184">
        <v>124.17</v>
      </c>
      <c r="E65" s="184">
        <v>0</v>
      </c>
      <c r="F65" s="148">
        <v>0</v>
      </c>
    </row>
    <row r="66" spans="1:6" s="9" customFormat="1" ht="49.5">
      <c r="A66" s="220" t="s">
        <v>361</v>
      </c>
      <c r="B66" s="160" t="s">
        <v>338</v>
      </c>
      <c r="C66" s="160">
        <v>200</v>
      </c>
      <c r="D66" s="148">
        <v>100000</v>
      </c>
      <c r="E66" s="148">
        <v>100000</v>
      </c>
      <c r="F66" s="148">
        <v>100000</v>
      </c>
    </row>
    <row r="67" spans="1:6" s="9" customFormat="1" ht="49.5">
      <c r="A67" s="220" t="s">
        <v>362</v>
      </c>
      <c r="B67" s="160" t="s">
        <v>339</v>
      </c>
      <c r="C67" s="160">
        <v>200</v>
      </c>
      <c r="D67" s="148">
        <v>164947.63</v>
      </c>
      <c r="E67" s="148">
        <v>164947.63</v>
      </c>
      <c r="F67" s="148">
        <v>164947.63</v>
      </c>
    </row>
    <row r="68" spans="1:6" s="9" customFormat="1" ht="66">
      <c r="A68" s="14" t="s">
        <v>346</v>
      </c>
      <c r="B68" s="103" t="s">
        <v>326</v>
      </c>
      <c r="C68" s="103" t="s">
        <v>344</v>
      </c>
      <c r="D68" s="176">
        <v>49375</v>
      </c>
      <c r="E68" s="176">
        <v>49375</v>
      </c>
      <c r="F68" s="239">
        <v>49375</v>
      </c>
    </row>
    <row r="69" spans="1:6" s="9" customFormat="1" ht="33">
      <c r="A69" s="14" t="s">
        <v>288</v>
      </c>
      <c r="B69" s="103" t="s">
        <v>263</v>
      </c>
      <c r="C69" s="103" t="s">
        <v>40</v>
      </c>
      <c r="D69" s="176">
        <v>62932.23</v>
      </c>
      <c r="E69" s="176">
        <v>31767.5</v>
      </c>
      <c r="F69" s="223">
        <v>28645</v>
      </c>
    </row>
    <row r="70" spans="1:6" s="9" customFormat="1" ht="33">
      <c r="A70" s="14" t="s">
        <v>143</v>
      </c>
      <c r="B70" s="103" t="s">
        <v>231</v>
      </c>
      <c r="C70" s="103" t="s">
        <v>45</v>
      </c>
      <c r="D70" s="176">
        <v>30000</v>
      </c>
      <c r="E70" s="176">
        <v>20000</v>
      </c>
      <c r="F70" s="197">
        <v>20000</v>
      </c>
    </row>
    <row r="71" spans="1:6" s="9" customFormat="1" ht="82.5">
      <c r="A71" s="14" t="s">
        <v>376</v>
      </c>
      <c r="B71" s="103" t="s">
        <v>232</v>
      </c>
      <c r="C71" s="103" t="s">
        <v>44</v>
      </c>
      <c r="D71" s="176">
        <v>115400</v>
      </c>
      <c r="E71" s="176">
        <v>120600</v>
      </c>
      <c r="F71" s="197">
        <v>124800</v>
      </c>
    </row>
    <row r="72" spans="1:6" s="9" customFormat="1" ht="33">
      <c r="A72" s="211" t="s">
        <v>69</v>
      </c>
      <c r="B72" s="212" t="s">
        <v>287</v>
      </c>
      <c r="C72" s="212" t="s">
        <v>62</v>
      </c>
      <c r="D72" s="222">
        <v>115020</v>
      </c>
      <c r="E72" s="222">
        <v>115020</v>
      </c>
      <c r="F72" s="223">
        <v>115020</v>
      </c>
    </row>
    <row r="73" spans="1:6" ht="16.5">
      <c r="A73" s="18" t="s">
        <v>63</v>
      </c>
      <c r="B73" s="31"/>
      <c r="C73" s="31"/>
      <c r="D73" s="185">
        <f>D57+D49+D43+D39+D35+D30+D26+D9+D22</f>
        <v>5669209.5</v>
      </c>
      <c r="E73" s="185">
        <f>E57+E49+E43+E39+E35+E30+E26+E9</f>
        <v>3851085.55</v>
      </c>
      <c r="F73" s="214">
        <f>F57+F49+F43+F39+F35+F30+F26+F9</f>
        <v>3700128.05</v>
      </c>
    </row>
  </sheetData>
  <sheetProtection/>
  <mergeCells count="10">
    <mergeCell ref="D1:F1"/>
    <mergeCell ref="D2:F2"/>
    <mergeCell ref="A3:F3"/>
    <mergeCell ref="A4:D4"/>
    <mergeCell ref="A6:A7"/>
    <mergeCell ref="B6:B7"/>
    <mergeCell ref="C6:C7"/>
    <mergeCell ref="D6:D7"/>
    <mergeCell ref="E6:E7"/>
    <mergeCell ref="F6:F7"/>
  </mergeCells>
  <printOptions/>
  <pageMargins left="0.7874015748031497" right="0.5905511811023623" top="0.5905511811023623" bottom="0.5905511811023623" header="0" footer="0"/>
  <pageSetup fitToHeight="3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G1" sqref="G1:I1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7:9" ht="105" customHeight="1">
      <c r="G1" s="246" t="s">
        <v>396</v>
      </c>
      <c r="H1" s="246"/>
      <c r="I1" s="246"/>
    </row>
    <row r="2" spans="4:9" ht="113.25" customHeight="1">
      <c r="D2" s="173"/>
      <c r="E2" s="173"/>
      <c r="F2" s="173"/>
      <c r="G2" s="246" t="s">
        <v>392</v>
      </c>
      <c r="H2" s="246"/>
      <c r="I2" s="246"/>
    </row>
    <row r="3" spans="1:9" ht="35.25" customHeight="1">
      <c r="A3" s="258" t="s">
        <v>382</v>
      </c>
      <c r="B3" s="258"/>
      <c r="C3" s="258"/>
      <c r="D3" s="258"/>
      <c r="E3" s="258"/>
      <c r="F3" s="258"/>
      <c r="G3" s="258"/>
      <c r="H3" s="258"/>
      <c r="I3" s="258"/>
    </row>
    <row r="4" spans="1:7" ht="15.75" customHeight="1">
      <c r="A4" s="259"/>
      <c r="B4" s="258"/>
      <c r="C4" s="258"/>
      <c r="D4" s="258"/>
      <c r="E4" s="258"/>
      <c r="F4" s="258"/>
      <c r="G4" s="258"/>
    </row>
    <row r="5" ht="8.25" customHeight="1"/>
    <row r="6" spans="1:9" s="9" customFormat="1" ht="39.75" customHeight="1">
      <c r="A6" s="267" t="s">
        <v>34</v>
      </c>
      <c r="B6" s="267" t="s">
        <v>85</v>
      </c>
      <c r="C6" s="267" t="s">
        <v>89</v>
      </c>
      <c r="D6" s="267" t="s">
        <v>86</v>
      </c>
      <c r="E6" s="267" t="s">
        <v>35</v>
      </c>
      <c r="F6" s="267" t="s">
        <v>87</v>
      </c>
      <c r="G6" s="264" t="s">
        <v>340</v>
      </c>
      <c r="H6" s="265" t="s">
        <v>348</v>
      </c>
      <c r="I6" s="264" t="s">
        <v>380</v>
      </c>
    </row>
    <row r="7" spans="1:9" s="9" customFormat="1" ht="102" customHeight="1">
      <c r="A7" s="268"/>
      <c r="B7" s="268"/>
      <c r="C7" s="268"/>
      <c r="D7" s="268"/>
      <c r="E7" s="268"/>
      <c r="F7" s="268"/>
      <c r="G7" s="264"/>
      <c r="H7" s="266"/>
      <c r="I7" s="266"/>
    </row>
    <row r="8" spans="1:9" s="32" customFormat="1" ht="47.25">
      <c r="A8" s="154" t="s">
        <v>289</v>
      </c>
      <c r="B8" s="129" t="s">
        <v>137</v>
      </c>
      <c r="C8" s="129" t="s">
        <v>72</v>
      </c>
      <c r="D8" s="129" t="s">
        <v>72</v>
      </c>
      <c r="E8" s="129" t="s">
        <v>73</v>
      </c>
      <c r="F8" s="129" t="s">
        <v>74</v>
      </c>
      <c r="G8" s="187">
        <f>G44</f>
        <v>5669209.5</v>
      </c>
      <c r="H8" s="187">
        <f>H44</f>
        <v>3851085.55</v>
      </c>
      <c r="I8" s="216">
        <f>I44</f>
        <v>3700128.05</v>
      </c>
    </row>
    <row r="9" spans="1:12" s="12" customFormat="1" ht="158.25">
      <c r="A9" s="24" t="s">
        <v>138</v>
      </c>
      <c r="B9" s="131">
        <v>805</v>
      </c>
      <c r="C9" s="132" t="s">
        <v>75</v>
      </c>
      <c r="D9" s="132" t="s">
        <v>76</v>
      </c>
      <c r="E9" s="132" t="s">
        <v>278</v>
      </c>
      <c r="F9" s="133" t="s">
        <v>44</v>
      </c>
      <c r="G9" s="188">
        <f>'Прил.4'!D16</f>
        <v>722000</v>
      </c>
      <c r="H9" s="188">
        <f>'Прил.4'!E16</f>
        <v>539795</v>
      </c>
      <c r="I9" s="241">
        <f>'Прил.4'!F16</f>
        <v>545000</v>
      </c>
      <c r="L9" s="93"/>
    </row>
    <row r="10" spans="1:10" s="12" customFormat="1" ht="157.5">
      <c r="A10" s="20" t="s">
        <v>140</v>
      </c>
      <c r="B10" s="131">
        <v>805</v>
      </c>
      <c r="C10" s="128" t="s">
        <v>75</v>
      </c>
      <c r="D10" s="128" t="s">
        <v>77</v>
      </c>
      <c r="E10" s="135" t="s">
        <v>222</v>
      </c>
      <c r="F10" s="135" t="s">
        <v>44</v>
      </c>
      <c r="G10" s="189">
        <f>'Прил.4'!D12</f>
        <v>917000</v>
      </c>
      <c r="H10" s="189">
        <f>'Прил.4'!E12</f>
        <v>702180</v>
      </c>
      <c r="I10" s="242">
        <f>'Прил.4'!F12</f>
        <v>710000</v>
      </c>
      <c r="J10" s="93"/>
    </row>
    <row r="11" spans="1:10" s="9" customFormat="1" ht="94.5">
      <c r="A11" s="20" t="s">
        <v>142</v>
      </c>
      <c r="B11" s="131">
        <v>805</v>
      </c>
      <c r="C11" s="128" t="s">
        <v>75</v>
      </c>
      <c r="D11" s="128" t="s">
        <v>77</v>
      </c>
      <c r="E11" s="135" t="s">
        <v>222</v>
      </c>
      <c r="F11" s="135" t="s">
        <v>40</v>
      </c>
      <c r="G11" s="189">
        <f>'Прил.4'!D13</f>
        <v>195000</v>
      </c>
      <c r="H11" s="189">
        <f>'Прил.4'!E13</f>
        <v>25000</v>
      </c>
      <c r="I11" s="242">
        <f>'Прил.4'!F13</f>
        <v>19500</v>
      </c>
      <c r="J11" s="15"/>
    </row>
    <row r="12" spans="1:9" s="9" customFormat="1" ht="63">
      <c r="A12" s="20" t="s">
        <v>209</v>
      </c>
      <c r="B12" s="131">
        <v>805</v>
      </c>
      <c r="C12" s="128" t="s">
        <v>75</v>
      </c>
      <c r="D12" s="128" t="s">
        <v>77</v>
      </c>
      <c r="E12" s="135" t="s">
        <v>222</v>
      </c>
      <c r="F12" s="135" t="s">
        <v>45</v>
      </c>
      <c r="G12" s="189">
        <f>'Прил.4'!D14</f>
        <v>2000</v>
      </c>
      <c r="H12" s="189">
        <f>'Прил.4'!E14</f>
        <v>500</v>
      </c>
      <c r="I12" s="242">
        <f>'Прил.4'!F14</f>
        <v>500</v>
      </c>
    </row>
    <row r="13" spans="1:9" s="9" customFormat="1" ht="133.5" customHeight="1">
      <c r="A13" s="20" t="s">
        <v>346</v>
      </c>
      <c r="B13" s="131">
        <v>805</v>
      </c>
      <c r="C13" s="128" t="s">
        <v>75</v>
      </c>
      <c r="D13" s="128" t="s">
        <v>327</v>
      </c>
      <c r="E13" s="135" t="s">
        <v>326</v>
      </c>
      <c r="F13" s="135" t="s">
        <v>344</v>
      </c>
      <c r="G13" s="189">
        <f>'Прил.4'!D68</f>
        <v>49375</v>
      </c>
      <c r="H13" s="189">
        <f>'Прил.4'!E68</f>
        <v>49375</v>
      </c>
      <c r="I13" s="242">
        <f>'Прил.4'!F68</f>
        <v>49375</v>
      </c>
    </row>
    <row r="14" spans="1:9" s="17" customFormat="1" ht="63">
      <c r="A14" s="20" t="s">
        <v>143</v>
      </c>
      <c r="B14" s="131">
        <v>805</v>
      </c>
      <c r="C14" s="128" t="s">
        <v>75</v>
      </c>
      <c r="D14" s="128" t="s">
        <v>78</v>
      </c>
      <c r="E14" s="135" t="s">
        <v>231</v>
      </c>
      <c r="F14" s="135" t="s">
        <v>45</v>
      </c>
      <c r="G14" s="189">
        <f>'Прил.4'!D70</f>
        <v>30000</v>
      </c>
      <c r="H14" s="189">
        <f>'Прил.4'!E70</f>
        <v>20000</v>
      </c>
      <c r="I14" s="242">
        <f>'Прил.4'!F70</f>
        <v>20000</v>
      </c>
    </row>
    <row r="15" spans="1:12" s="9" customFormat="1" ht="157.5">
      <c r="A15" s="20" t="s">
        <v>349</v>
      </c>
      <c r="B15" s="161">
        <v>805</v>
      </c>
      <c r="C15" s="162" t="s">
        <v>75</v>
      </c>
      <c r="D15" s="162" t="s">
        <v>79</v>
      </c>
      <c r="E15" s="135" t="s">
        <v>285</v>
      </c>
      <c r="F15" s="128" t="s">
        <v>40</v>
      </c>
      <c r="G15" s="190">
        <f>'Прил.4'!D18</f>
        <v>20000</v>
      </c>
      <c r="H15" s="190">
        <f>'Прил.4'!E18</f>
        <v>15000</v>
      </c>
      <c r="I15" s="243">
        <f>'Прил.4'!F18</f>
        <v>6500</v>
      </c>
      <c r="L15" s="15"/>
    </row>
    <row r="16" spans="1:9" s="9" customFormat="1" ht="78.75">
      <c r="A16" s="171" t="s">
        <v>257</v>
      </c>
      <c r="B16" s="234">
        <v>805</v>
      </c>
      <c r="C16" s="235" t="s">
        <v>75</v>
      </c>
      <c r="D16" s="235" t="s">
        <v>79</v>
      </c>
      <c r="E16" s="172" t="s">
        <v>286</v>
      </c>
      <c r="F16" s="162" t="s">
        <v>40</v>
      </c>
      <c r="G16" s="191">
        <f>'Прил.4'!D21</f>
        <v>120000</v>
      </c>
      <c r="H16" s="191">
        <f>'Прил.4'!E21</f>
        <v>5000</v>
      </c>
      <c r="I16" s="244">
        <f>'Прил.4'!F21</f>
        <v>5000</v>
      </c>
    </row>
    <row r="17" spans="1:9" s="9" customFormat="1" ht="126">
      <c r="A17" s="165" t="s">
        <v>369</v>
      </c>
      <c r="B17" s="166">
        <v>805</v>
      </c>
      <c r="C17" s="167" t="s">
        <v>75</v>
      </c>
      <c r="D17" s="167" t="s">
        <v>79</v>
      </c>
      <c r="E17" s="236" t="s">
        <v>368</v>
      </c>
      <c r="F17" s="167" t="s">
        <v>40</v>
      </c>
      <c r="G17" s="215">
        <f>'Прил.4'!D25</f>
        <v>5000</v>
      </c>
      <c r="H17" s="215">
        <f>'Прил.4'!E25</f>
        <v>0</v>
      </c>
      <c r="I17" s="215">
        <f>'Прил.4'!F25</f>
        <v>0</v>
      </c>
    </row>
    <row r="18" spans="1:9" s="9" customFormat="1" ht="173.25">
      <c r="A18" s="165" t="s">
        <v>354</v>
      </c>
      <c r="B18" s="164" t="s">
        <v>137</v>
      </c>
      <c r="C18" s="164" t="s">
        <v>75</v>
      </c>
      <c r="D18" s="164" t="s">
        <v>79</v>
      </c>
      <c r="E18" s="169" t="s">
        <v>298</v>
      </c>
      <c r="F18" s="169">
        <v>200</v>
      </c>
      <c r="G18" s="192">
        <f>'Прил.4'!D59</f>
        <v>124.17</v>
      </c>
      <c r="H18" s="192">
        <f>'Прил.4'!E59</f>
        <v>0</v>
      </c>
      <c r="I18" s="170">
        <f>'Прил.4'!F59</f>
        <v>0</v>
      </c>
    </row>
    <row r="19" spans="1:9" s="9" customFormat="1" ht="283.5">
      <c r="A19" s="168" t="s">
        <v>355</v>
      </c>
      <c r="B19" s="164" t="s">
        <v>137</v>
      </c>
      <c r="C19" s="164" t="s">
        <v>75</v>
      </c>
      <c r="D19" s="164" t="s">
        <v>79</v>
      </c>
      <c r="E19" s="169" t="s">
        <v>299</v>
      </c>
      <c r="F19" s="169">
        <v>200</v>
      </c>
      <c r="G19" s="192">
        <f>'Прил.4'!D60</f>
        <v>522.78</v>
      </c>
      <c r="H19" s="192">
        <f>'Прил.4'!E60</f>
        <v>0</v>
      </c>
      <c r="I19" s="170">
        <f>'Прил.4'!F60</f>
        <v>0</v>
      </c>
    </row>
    <row r="20" spans="1:9" s="9" customFormat="1" ht="110.25">
      <c r="A20" s="168" t="s">
        <v>356</v>
      </c>
      <c r="B20" s="164" t="s">
        <v>137</v>
      </c>
      <c r="C20" s="164" t="s">
        <v>75</v>
      </c>
      <c r="D20" s="164" t="s">
        <v>79</v>
      </c>
      <c r="E20" s="169" t="s">
        <v>300</v>
      </c>
      <c r="F20" s="169">
        <v>200</v>
      </c>
      <c r="G20" s="192">
        <f>'Прил.4'!D61</f>
        <v>124.17</v>
      </c>
      <c r="H20" s="192">
        <f>'Прил.4'!E61</f>
        <v>0</v>
      </c>
      <c r="I20" s="170">
        <f>'Прил.4'!F61</f>
        <v>0</v>
      </c>
    </row>
    <row r="21" spans="1:11" s="9" customFormat="1" ht="144.75" customHeight="1">
      <c r="A21" s="168" t="s">
        <v>357</v>
      </c>
      <c r="B21" s="164" t="s">
        <v>137</v>
      </c>
      <c r="C21" s="164" t="s">
        <v>75</v>
      </c>
      <c r="D21" s="164" t="s">
        <v>79</v>
      </c>
      <c r="E21" s="169" t="s">
        <v>303</v>
      </c>
      <c r="F21" s="169">
        <v>200</v>
      </c>
      <c r="G21" s="192">
        <f>'Прил.4'!D62</f>
        <v>124.17</v>
      </c>
      <c r="H21" s="192">
        <f>'Прил.4'!E62</f>
        <v>0</v>
      </c>
      <c r="I21" s="170">
        <f>'Прил.4'!F62</f>
        <v>0</v>
      </c>
      <c r="K21" s="15"/>
    </row>
    <row r="22" spans="1:9" s="9" customFormat="1" ht="194.25" customHeight="1">
      <c r="A22" s="168" t="s">
        <v>358</v>
      </c>
      <c r="B22" s="164" t="s">
        <v>137</v>
      </c>
      <c r="C22" s="164" t="s">
        <v>75</v>
      </c>
      <c r="D22" s="164" t="s">
        <v>79</v>
      </c>
      <c r="E22" s="169" t="s">
        <v>304</v>
      </c>
      <c r="F22" s="169">
        <v>200</v>
      </c>
      <c r="G22" s="192">
        <f>'Прил.4'!D63</f>
        <v>124.17</v>
      </c>
      <c r="H22" s="192">
        <f>'Прил.4'!E63</f>
        <v>0</v>
      </c>
      <c r="I22" s="170">
        <f>'Прил.4'!F63</f>
        <v>0</v>
      </c>
    </row>
    <row r="23" spans="1:9" s="9" customFormat="1" ht="157.5">
      <c r="A23" s="168" t="s">
        <v>359</v>
      </c>
      <c r="B23" s="164" t="s">
        <v>137</v>
      </c>
      <c r="C23" s="164" t="s">
        <v>75</v>
      </c>
      <c r="D23" s="164" t="s">
        <v>79</v>
      </c>
      <c r="E23" s="169" t="s">
        <v>302</v>
      </c>
      <c r="F23" s="169">
        <v>200</v>
      </c>
      <c r="G23" s="192">
        <f>'Прил.4'!D64</f>
        <v>124.17</v>
      </c>
      <c r="H23" s="192">
        <f>'Прил.4'!E64</f>
        <v>0</v>
      </c>
      <c r="I23" s="170">
        <f>'Прил.4'!F64</f>
        <v>0</v>
      </c>
    </row>
    <row r="24" spans="1:9" s="9" customFormat="1" ht="110.25">
      <c r="A24" s="168" t="s">
        <v>360</v>
      </c>
      <c r="B24" s="164" t="s">
        <v>137</v>
      </c>
      <c r="C24" s="164" t="s">
        <v>75</v>
      </c>
      <c r="D24" s="164" t="s">
        <v>79</v>
      </c>
      <c r="E24" s="169" t="s">
        <v>301</v>
      </c>
      <c r="F24" s="169">
        <v>200</v>
      </c>
      <c r="G24" s="192">
        <f>'Прил.4'!D65</f>
        <v>124.17</v>
      </c>
      <c r="H24" s="192">
        <f>'Прил.4'!E65</f>
        <v>0</v>
      </c>
      <c r="I24" s="170">
        <f>'Прил.4'!F65</f>
        <v>0</v>
      </c>
    </row>
    <row r="25" spans="1:9" s="9" customFormat="1" ht="63">
      <c r="A25" s="20" t="s">
        <v>288</v>
      </c>
      <c r="B25" s="131">
        <v>805</v>
      </c>
      <c r="C25" s="128" t="s">
        <v>75</v>
      </c>
      <c r="D25" s="128" t="s">
        <v>79</v>
      </c>
      <c r="E25" s="135" t="s">
        <v>263</v>
      </c>
      <c r="F25" s="128" t="s">
        <v>40</v>
      </c>
      <c r="G25" s="176">
        <f>'Прил.4'!D69</f>
        <v>62932.23</v>
      </c>
      <c r="H25" s="176">
        <f>'Прил.4'!E69</f>
        <v>31767.5</v>
      </c>
      <c r="I25" s="197">
        <f>'Прил.4'!F69</f>
        <v>28645</v>
      </c>
    </row>
    <row r="26" spans="1:9" s="9" customFormat="1" ht="165.75" customHeight="1">
      <c r="A26" s="20" t="s">
        <v>376</v>
      </c>
      <c r="B26" s="131">
        <v>805</v>
      </c>
      <c r="C26" s="128" t="s">
        <v>76</v>
      </c>
      <c r="D26" s="128" t="s">
        <v>80</v>
      </c>
      <c r="E26" s="135" t="s">
        <v>232</v>
      </c>
      <c r="F26" s="135" t="s">
        <v>44</v>
      </c>
      <c r="G26" s="189">
        <f>'Прил.4'!D71</f>
        <v>115400</v>
      </c>
      <c r="H26" s="189">
        <f>'Прил.4'!E71</f>
        <v>120600</v>
      </c>
      <c r="I26" s="242">
        <f>'Прил.4'!F71</f>
        <v>124800</v>
      </c>
    </row>
    <row r="27" spans="1:9" s="9" customFormat="1" ht="69.75" customHeight="1">
      <c r="A27" s="20" t="s">
        <v>48</v>
      </c>
      <c r="B27" s="131">
        <v>805</v>
      </c>
      <c r="C27" s="128" t="s">
        <v>80</v>
      </c>
      <c r="D27" s="128" t="s">
        <v>81</v>
      </c>
      <c r="E27" s="135" t="s">
        <v>225</v>
      </c>
      <c r="F27" s="135" t="s">
        <v>40</v>
      </c>
      <c r="G27" s="189">
        <f>'Прил.4'!D29</f>
        <v>50000</v>
      </c>
      <c r="H27" s="189">
        <f>'Прил.4'!E29</f>
        <v>15000</v>
      </c>
      <c r="I27" s="242">
        <f>'Прил.4'!F29</f>
        <v>15000</v>
      </c>
    </row>
    <row r="28" spans="1:9" s="9" customFormat="1" ht="102" customHeight="1">
      <c r="A28" s="218" t="s">
        <v>351</v>
      </c>
      <c r="B28" s="131">
        <v>805</v>
      </c>
      <c r="C28" s="128" t="s">
        <v>77</v>
      </c>
      <c r="D28" s="128" t="s">
        <v>341</v>
      </c>
      <c r="E28" s="219" t="s">
        <v>337</v>
      </c>
      <c r="F28" s="135" t="s">
        <v>40</v>
      </c>
      <c r="G28" s="189">
        <f>'Прил.4'!D33</f>
        <v>134403.61</v>
      </c>
      <c r="H28" s="189">
        <f>'Прил.4'!E33</f>
        <v>134403.61</v>
      </c>
      <c r="I28" s="242">
        <f>'Прил.4'!F33</f>
        <v>134403.61</v>
      </c>
    </row>
    <row r="29" spans="1:9" s="9" customFormat="1" ht="163.5" customHeight="1">
      <c r="A29" s="218" t="s">
        <v>389</v>
      </c>
      <c r="B29" s="131">
        <v>805</v>
      </c>
      <c r="C29" s="128" t="s">
        <v>77</v>
      </c>
      <c r="D29" s="128" t="s">
        <v>341</v>
      </c>
      <c r="E29" s="219" t="s">
        <v>375</v>
      </c>
      <c r="F29" s="135" t="s">
        <v>40</v>
      </c>
      <c r="G29" s="189">
        <f>'Прил.4'!D34</f>
        <v>544096.81</v>
      </c>
      <c r="H29" s="189">
        <f>'Прил.4'!E34</f>
        <v>544096.81</v>
      </c>
      <c r="I29" s="242">
        <f>'Прил.4'!F34</f>
        <v>544096.81</v>
      </c>
    </row>
    <row r="30" spans="1:9" s="9" customFormat="1" ht="78.75">
      <c r="A30" s="20" t="s">
        <v>51</v>
      </c>
      <c r="B30" s="131">
        <v>805</v>
      </c>
      <c r="C30" s="128" t="s">
        <v>77</v>
      </c>
      <c r="D30" s="128" t="s">
        <v>82</v>
      </c>
      <c r="E30" s="135" t="s">
        <v>270</v>
      </c>
      <c r="F30" s="135" t="s">
        <v>40</v>
      </c>
      <c r="G30" s="189">
        <f>'Прил.4'!D38</f>
        <v>1000</v>
      </c>
      <c r="H30" s="189">
        <f>'Прил.4'!E38</f>
        <v>1000</v>
      </c>
      <c r="I30" s="242">
        <f>'Прил.4'!F38</f>
        <v>1000</v>
      </c>
    </row>
    <row r="31" spans="1:9" s="9" customFormat="1" ht="99.75" customHeight="1">
      <c r="A31" s="20" t="s">
        <v>353</v>
      </c>
      <c r="B31" s="131">
        <v>805</v>
      </c>
      <c r="C31" s="128" t="s">
        <v>83</v>
      </c>
      <c r="D31" s="128" t="s">
        <v>76</v>
      </c>
      <c r="E31" s="135" t="s">
        <v>233</v>
      </c>
      <c r="F31" s="135" t="s">
        <v>40</v>
      </c>
      <c r="G31" s="189">
        <f>'Прил.4'!D58</f>
        <v>105077.42</v>
      </c>
      <c r="H31" s="189">
        <f>'Прил.4'!E58</f>
        <v>0</v>
      </c>
      <c r="I31" s="242">
        <f>'Прил.4'!F58</f>
        <v>0</v>
      </c>
    </row>
    <row r="32" spans="1:9" s="9" customFormat="1" ht="110.25">
      <c r="A32" s="20" t="s">
        <v>370</v>
      </c>
      <c r="B32" s="131">
        <v>805</v>
      </c>
      <c r="C32" s="128" t="s">
        <v>83</v>
      </c>
      <c r="D32" s="128" t="s">
        <v>76</v>
      </c>
      <c r="E32" s="135" t="s">
        <v>338</v>
      </c>
      <c r="F32" s="135" t="s">
        <v>40</v>
      </c>
      <c r="G32" s="189">
        <f>'Прил.4'!D66</f>
        <v>100000</v>
      </c>
      <c r="H32" s="189">
        <f>'Прил.4'!E66</f>
        <v>100000</v>
      </c>
      <c r="I32" s="242">
        <f>'Прил.4'!F66</f>
        <v>100000</v>
      </c>
    </row>
    <row r="33" spans="1:9" s="9" customFormat="1" ht="63">
      <c r="A33" s="150" t="s">
        <v>386</v>
      </c>
      <c r="B33" s="131">
        <v>805</v>
      </c>
      <c r="C33" s="128" t="s">
        <v>83</v>
      </c>
      <c r="D33" s="128" t="s">
        <v>80</v>
      </c>
      <c r="E33" s="135" t="s">
        <v>228</v>
      </c>
      <c r="F33" s="135" t="s">
        <v>40</v>
      </c>
      <c r="G33" s="189">
        <f>'Прил.4'!D46</f>
        <v>362000</v>
      </c>
      <c r="H33" s="189">
        <f>'Прил.4'!E46</f>
        <v>244000</v>
      </c>
      <c r="I33" s="242">
        <f>'Прил.4'!F46</f>
        <v>249000</v>
      </c>
    </row>
    <row r="34" spans="1:12" s="9" customFormat="1" ht="63">
      <c r="A34" s="150" t="s">
        <v>387</v>
      </c>
      <c r="B34" s="131">
        <v>805</v>
      </c>
      <c r="C34" s="128" t="s">
        <v>83</v>
      </c>
      <c r="D34" s="128" t="s">
        <v>80</v>
      </c>
      <c r="E34" s="135" t="s">
        <v>284</v>
      </c>
      <c r="F34" s="135" t="s">
        <v>40</v>
      </c>
      <c r="G34" s="189">
        <f>'Прил.4'!D47</f>
        <v>5000</v>
      </c>
      <c r="H34" s="189">
        <f>'Прил.4'!E47</f>
        <v>5000</v>
      </c>
      <c r="I34" s="242">
        <f>'Прил.4'!F47</f>
        <v>5000</v>
      </c>
      <c r="J34" s="15"/>
      <c r="L34" s="15"/>
    </row>
    <row r="35" spans="1:12" s="9" customFormat="1" ht="78.75">
      <c r="A35" s="150" t="s">
        <v>388</v>
      </c>
      <c r="B35" s="131">
        <v>805</v>
      </c>
      <c r="C35" s="128" t="s">
        <v>83</v>
      </c>
      <c r="D35" s="128" t="s">
        <v>80</v>
      </c>
      <c r="E35" s="135" t="s">
        <v>331</v>
      </c>
      <c r="F35" s="135" t="s">
        <v>40</v>
      </c>
      <c r="G35" s="189">
        <f>'Прил.4'!D48</f>
        <v>30000</v>
      </c>
      <c r="H35" s="189">
        <f>'Прил.4'!E48</f>
        <v>0</v>
      </c>
      <c r="I35" s="242">
        <f>'Прил.4'!F48</f>
        <v>0</v>
      </c>
      <c r="J35" s="15"/>
      <c r="L35" s="15"/>
    </row>
    <row r="36" spans="1:12" s="9" customFormat="1" ht="99.75" customHeight="1">
      <c r="A36" s="150" t="s">
        <v>362</v>
      </c>
      <c r="B36" s="131">
        <v>805</v>
      </c>
      <c r="C36" s="128" t="s">
        <v>83</v>
      </c>
      <c r="D36" s="128" t="s">
        <v>80</v>
      </c>
      <c r="E36" s="135" t="s">
        <v>339</v>
      </c>
      <c r="F36" s="135" t="s">
        <v>40</v>
      </c>
      <c r="G36" s="189">
        <f>'Прил.4'!D67</f>
        <v>164947.63</v>
      </c>
      <c r="H36" s="189">
        <f>'Прил.4'!E67</f>
        <v>164947.63</v>
      </c>
      <c r="I36" s="242">
        <f>'Прил.4'!F67</f>
        <v>164947.63</v>
      </c>
      <c r="J36" s="15"/>
      <c r="L36" s="15"/>
    </row>
    <row r="37" spans="1:9" s="9" customFormat="1" ht="94.5">
      <c r="A37" s="20" t="s">
        <v>146</v>
      </c>
      <c r="B37" s="131">
        <v>805</v>
      </c>
      <c r="C37" s="128" t="s">
        <v>71</v>
      </c>
      <c r="D37" s="128" t="s">
        <v>71</v>
      </c>
      <c r="E37" s="135" t="s">
        <v>273</v>
      </c>
      <c r="F37" s="135" t="s">
        <v>40</v>
      </c>
      <c r="G37" s="189">
        <f>'Прил.4'!D42</f>
        <v>1000</v>
      </c>
      <c r="H37" s="189">
        <f>'Прил.4'!E42</f>
        <v>1000</v>
      </c>
      <c r="I37" s="242">
        <f>'Прил.4'!F42</f>
        <v>1000</v>
      </c>
    </row>
    <row r="38" spans="1:15" s="9" customFormat="1" ht="173.25">
      <c r="A38" s="38" t="s">
        <v>147</v>
      </c>
      <c r="B38" s="131">
        <v>805</v>
      </c>
      <c r="C38" s="135" t="s">
        <v>84</v>
      </c>
      <c r="D38" s="135" t="s">
        <v>75</v>
      </c>
      <c r="E38" s="135" t="s">
        <v>230</v>
      </c>
      <c r="F38" s="135" t="s">
        <v>44</v>
      </c>
      <c r="G38" s="189">
        <f>'Прил.4'!D52</f>
        <v>850000</v>
      </c>
      <c r="H38" s="189">
        <f>'Прил.4'!E52</f>
        <v>600000</v>
      </c>
      <c r="I38" s="242">
        <f>'Прил.4'!F52</f>
        <v>547000</v>
      </c>
      <c r="K38" s="15"/>
      <c r="O38" s="15"/>
    </row>
    <row r="39" spans="1:15" s="9" customFormat="1" ht="110.25">
      <c r="A39" s="20" t="s">
        <v>134</v>
      </c>
      <c r="B39" s="131">
        <v>805</v>
      </c>
      <c r="C39" s="128" t="s">
        <v>84</v>
      </c>
      <c r="D39" s="128" t="s">
        <v>75</v>
      </c>
      <c r="E39" s="135" t="s">
        <v>230</v>
      </c>
      <c r="F39" s="135" t="s">
        <v>40</v>
      </c>
      <c r="G39" s="189">
        <f>'Прил.4'!D53</f>
        <v>677000</v>
      </c>
      <c r="H39" s="189">
        <f>'Прил.4'!E53</f>
        <v>403900</v>
      </c>
      <c r="I39" s="242">
        <f>'Прил.4'!F53</f>
        <v>300840</v>
      </c>
      <c r="O39" s="15"/>
    </row>
    <row r="40" spans="1:9" s="9" customFormat="1" ht="78.75">
      <c r="A40" s="150" t="s">
        <v>211</v>
      </c>
      <c r="B40" s="131">
        <v>805</v>
      </c>
      <c r="C40" s="128" t="s">
        <v>84</v>
      </c>
      <c r="D40" s="128" t="s">
        <v>75</v>
      </c>
      <c r="E40" s="135" t="s">
        <v>230</v>
      </c>
      <c r="F40" s="135" t="s">
        <v>45</v>
      </c>
      <c r="G40" s="189">
        <f>'Прил.4'!D54</f>
        <v>1000</v>
      </c>
      <c r="H40" s="189">
        <f>'Прил.4'!E54</f>
        <v>1000</v>
      </c>
      <c r="I40" s="242">
        <f>'Прил.4'!F54</f>
        <v>1000</v>
      </c>
    </row>
    <row r="41" spans="1:12" s="9" customFormat="1" ht="193.5" customHeight="1">
      <c r="A41" s="138" t="s">
        <v>371</v>
      </c>
      <c r="B41" s="131">
        <v>805</v>
      </c>
      <c r="C41" s="128" t="s">
        <v>84</v>
      </c>
      <c r="D41" s="128" t="s">
        <v>75</v>
      </c>
      <c r="E41" s="135" t="s">
        <v>259</v>
      </c>
      <c r="F41" s="135" t="s">
        <v>44</v>
      </c>
      <c r="G41" s="189">
        <f>'Прил.4'!D55</f>
        <v>17000</v>
      </c>
      <c r="H41" s="189">
        <f>'Прил.4'!E55</f>
        <v>12500</v>
      </c>
      <c r="I41" s="242">
        <f>'Прил.4'!F55</f>
        <v>12500</v>
      </c>
      <c r="L41" s="15"/>
    </row>
    <row r="42" spans="1:9" s="17" customFormat="1" ht="198.75" customHeight="1">
      <c r="A42" s="138" t="s">
        <v>261</v>
      </c>
      <c r="B42" s="131">
        <v>805</v>
      </c>
      <c r="C42" s="128" t="s">
        <v>84</v>
      </c>
      <c r="D42" s="128" t="s">
        <v>75</v>
      </c>
      <c r="E42" s="135" t="s">
        <v>260</v>
      </c>
      <c r="F42" s="135" t="s">
        <v>44</v>
      </c>
      <c r="G42" s="189">
        <f>'Прил.4'!D56</f>
        <v>271689</v>
      </c>
      <c r="H42" s="189">
        <f>'Прил.4'!E56</f>
        <v>0</v>
      </c>
      <c r="I42" s="242">
        <f>'Прил.4'!F56</f>
        <v>0</v>
      </c>
    </row>
    <row r="43" spans="1:9" ht="78.75">
      <c r="A43" s="20" t="s">
        <v>69</v>
      </c>
      <c r="B43" s="131">
        <v>805</v>
      </c>
      <c r="C43" s="128" t="s">
        <v>81</v>
      </c>
      <c r="D43" s="128" t="s">
        <v>75</v>
      </c>
      <c r="E43" s="135" t="s">
        <v>287</v>
      </c>
      <c r="F43" s="135" t="s">
        <v>62</v>
      </c>
      <c r="G43" s="189">
        <f>'Прил.4'!D72</f>
        <v>115020</v>
      </c>
      <c r="H43" s="189">
        <f>'Прил.4'!E72</f>
        <v>115020</v>
      </c>
      <c r="I43" s="245">
        <f>'Прил.4'!F72</f>
        <v>115020</v>
      </c>
    </row>
    <row r="44" spans="1:9" ht="15.75">
      <c r="A44" s="29" t="s">
        <v>63</v>
      </c>
      <c r="B44" s="29"/>
      <c r="C44" s="35"/>
      <c r="D44" s="35"/>
      <c r="E44" s="23"/>
      <c r="F44" s="23"/>
      <c r="G44" s="193">
        <f>SUM(G9:G43)</f>
        <v>5669209.5</v>
      </c>
      <c r="H44" s="217">
        <f>SUM(H9:H43)</f>
        <v>3851085.55</v>
      </c>
      <c r="I44" s="217">
        <f>SUM(I9:I43)</f>
        <v>3700128.05</v>
      </c>
    </row>
  </sheetData>
  <sheetProtection/>
  <mergeCells count="13">
    <mergeCell ref="D6:D7"/>
    <mergeCell ref="E6:E7"/>
    <mergeCell ref="F6:F7"/>
    <mergeCell ref="G6:G7"/>
    <mergeCell ref="H6:H7"/>
    <mergeCell ref="G1:I1"/>
    <mergeCell ref="I6:I7"/>
    <mergeCell ref="G2:I2"/>
    <mergeCell ref="A3:I3"/>
    <mergeCell ref="A4:G4"/>
    <mergeCell ref="A6:A7"/>
    <mergeCell ref="B6:B7"/>
    <mergeCell ref="C6:C7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05.75" customHeight="1">
      <c r="C1" s="246" t="s">
        <v>397</v>
      </c>
      <c r="D1" s="246"/>
      <c r="E1" s="246"/>
    </row>
    <row r="2" spans="1:6" ht="114.75" customHeight="1">
      <c r="A2" s="39"/>
      <c r="C2" s="270" t="s">
        <v>393</v>
      </c>
      <c r="D2" s="271"/>
      <c r="E2" s="271"/>
      <c r="F2" s="40"/>
    </row>
    <row r="3" spans="1:5" ht="105.75" customHeight="1">
      <c r="A3" s="272" t="s">
        <v>383</v>
      </c>
      <c r="B3" s="272"/>
      <c r="C3" s="272"/>
      <c r="D3" s="272"/>
      <c r="E3" s="272"/>
    </row>
    <row r="4" spans="1:5" ht="6.75" customHeight="1">
      <c r="A4" s="42"/>
      <c r="C4" s="41"/>
      <c r="D4" s="41"/>
      <c r="E4" s="41"/>
    </row>
    <row r="5" spans="1:5" ht="16.5" customHeight="1">
      <c r="A5" s="273" t="s">
        <v>90</v>
      </c>
      <c r="B5" s="274" t="s">
        <v>34</v>
      </c>
      <c r="C5" s="275" t="s">
        <v>1</v>
      </c>
      <c r="D5" s="275"/>
      <c r="E5" s="275"/>
    </row>
    <row r="6" spans="1:5" ht="29.25" customHeight="1">
      <c r="A6" s="273"/>
      <c r="B6" s="274"/>
      <c r="C6" s="45" t="s">
        <v>330</v>
      </c>
      <c r="D6" s="45" t="s">
        <v>347</v>
      </c>
      <c r="E6" s="45" t="s">
        <v>377</v>
      </c>
    </row>
    <row r="7" spans="1:5" ht="33">
      <c r="A7" s="46" t="s">
        <v>91</v>
      </c>
      <c r="B7" s="47" t="s">
        <v>92</v>
      </c>
      <c r="C7" s="48">
        <f>C8+C9+C12+C11+C10</f>
        <v>2124575.0300000003</v>
      </c>
      <c r="D7" s="48">
        <f>SUM(D8:D12)</f>
        <v>1388617.5</v>
      </c>
      <c r="E7" s="48">
        <f>SUM(E8:E12)</f>
        <v>1384520</v>
      </c>
    </row>
    <row r="8" spans="1:5" ht="66">
      <c r="A8" s="49" t="s">
        <v>93</v>
      </c>
      <c r="B8" s="50" t="s">
        <v>94</v>
      </c>
      <c r="C8" s="51">
        <f>'Прил.5'!G9</f>
        <v>722000</v>
      </c>
      <c r="D8" s="51">
        <f>'Прил.5'!H9</f>
        <v>539795</v>
      </c>
      <c r="E8" s="51">
        <f>'Прил.5'!I9</f>
        <v>545000</v>
      </c>
    </row>
    <row r="9" spans="1:5" ht="99">
      <c r="A9" s="49" t="s">
        <v>95</v>
      </c>
      <c r="B9" s="50" t="s">
        <v>96</v>
      </c>
      <c r="C9" s="51">
        <f>'Прил.5'!G10+'Прил.5'!G11+'Прил.5'!G12</f>
        <v>1114000</v>
      </c>
      <c r="D9" s="51">
        <f>'Прил.5'!H10+'Прил.5'!H11+'Прил.5'!H12</f>
        <v>727680</v>
      </c>
      <c r="E9" s="51">
        <f>'Прил.5'!I10+'Прил.5'!I11+'Прил.5'!I12</f>
        <v>730000</v>
      </c>
    </row>
    <row r="10" spans="1:5" ht="82.5">
      <c r="A10" s="49" t="s">
        <v>328</v>
      </c>
      <c r="B10" s="50" t="s">
        <v>329</v>
      </c>
      <c r="C10" s="51">
        <f>'Прил.5'!G13</f>
        <v>49375</v>
      </c>
      <c r="D10" s="51">
        <f>'Прил.5'!H13</f>
        <v>49375</v>
      </c>
      <c r="E10" s="51">
        <f>'Прил.5'!I13</f>
        <v>49375</v>
      </c>
    </row>
    <row r="11" spans="1:5" ht="16.5">
      <c r="A11" s="49" t="s">
        <v>97</v>
      </c>
      <c r="B11" s="50" t="s">
        <v>98</v>
      </c>
      <c r="C11" s="51">
        <f>'Прил.5'!G14</f>
        <v>30000</v>
      </c>
      <c r="D11" s="51">
        <f>'Прил.5'!H14</f>
        <v>20000</v>
      </c>
      <c r="E11" s="51">
        <f>'Прил.5'!I14</f>
        <v>20000</v>
      </c>
    </row>
    <row r="12" spans="1:5" s="43" customFormat="1" ht="33">
      <c r="A12" s="49" t="s">
        <v>99</v>
      </c>
      <c r="B12" s="50" t="s">
        <v>100</v>
      </c>
      <c r="C12" s="51">
        <f>'Прил.5'!G15+'Прил.5'!G16+'Прил.5'!G17+'Прил.5'!G18+'Прил.5'!G19+'Прил.5'!G20+'Прил.5'!G21+'Прил.5'!G22+'Прил.5'!G23+'Прил.5'!G24+'Прил.5'!G25</f>
        <v>209200.0300000001</v>
      </c>
      <c r="D12" s="51">
        <f>'Прил.5'!H15+'Прил.5'!H16+'Прил.5'!H17+'Прил.5'!H18+'Прил.5'!H19+'Прил.5'!H20+'Прил.5'!H21+'Прил.5'!H22+'Прил.5'!H23+'Прил.5'!H24+'Прил.5'!H25</f>
        <v>51767.5</v>
      </c>
      <c r="E12" s="51">
        <f>'Прил.5'!I15+'Прил.5'!I16+'Прил.5'!I17+'Прил.5'!I18+'Прил.5'!I19+'Прил.5'!I20+'Прил.5'!I21+'Прил.5'!I22+'Прил.5'!I23+'Прил.5'!I24+'Прил.5'!I25</f>
        <v>40145</v>
      </c>
    </row>
    <row r="13" spans="1:5" ht="16.5">
      <c r="A13" s="46" t="s">
        <v>101</v>
      </c>
      <c r="B13" s="47" t="s">
        <v>102</v>
      </c>
      <c r="C13" s="48">
        <f>SUM(C14)</f>
        <v>115400</v>
      </c>
      <c r="D13" s="48">
        <f>SUM(D14)</f>
        <v>120600</v>
      </c>
      <c r="E13" s="48">
        <f>SUM(E14)</f>
        <v>124800</v>
      </c>
    </row>
    <row r="14" spans="1:5" ht="33">
      <c r="A14" s="49" t="s">
        <v>103</v>
      </c>
      <c r="B14" s="50" t="s">
        <v>104</v>
      </c>
      <c r="C14" s="51">
        <f>'Прил.5'!G26</f>
        <v>115400</v>
      </c>
      <c r="D14" s="51">
        <f>'Прил.5'!H26</f>
        <v>120600</v>
      </c>
      <c r="E14" s="51">
        <f>'Прил.5'!I26</f>
        <v>124800</v>
      </c>
    </row>
    <row r="15" spans="1:5" ht="66">
      <c r="A15" s="46" t="s">
        <v>105</v>
      </c>
      <c r="B15" s="47" t="s">
        <v>106</v>
      </c>
      <c r="C15" s="48">
        <f>C16</f>
        <v>50000</v>
      </c>
      <c r="D15" s="48">
        <f>D16</f>
        <v>15000</v>
      </c>
      <c r="E15" s="48">
        <f>E16</f>
        <v>15000</v>
      </c>
    </row>
    <row r="16" spans="1:5" ht="66">
      <c r="A16" s="49" t="s">
        <v>236</v>
      </c>
      <c r="B16" s="50" t="s">
        <v>345</v>
      </c>
      <c r="C16" s="54">
        <f>'Прил.5'!G27</f>
        <v>50000</v>
      </c>
      <c r="D16" s="54">
        <f>'Прил.5'!H27</f>
        <v>15000</v>
      </c>
      <c r="E16" s="54">
        <f>'Прил.5'!I27</f>
        <v>15000</v>
      </c>
    </row>
    <row r="17" spans="1:5" ht="33">
      <c r="A17" s="46" t="s">
        <v>107</v>
      </c>
      <c r="B17" s="47" t="s">
        <v>108</v>
      </c>
      <c r="C17" s="48">
        <f>SUM(C18:C19)</f>
        <v>679500.42</v>
      </c>
      <c r="D17" s="48">
        <f>SUM(D18:D19)</f>
        <v>679500.42</v>
      </c>
      <c r="E17" s="48">
        <f>SUM(E18:E19)</f>
        <v>679500.42</v>
      </c>
    </row>
    <row r="18" spans="1:5" ht="33">
      <c r="A18" s="49" t="s">
        <v>342</v>
      </c>
      <c r="B18" s="50" t="s">
        <v>343</v>
      </c>
      <c r="C18" s="51">
        <f>'Прил.5'!G28+'Прил.5'!G29</f>
        <v>678500.42</v>
      </c>
      <c r="D18" s="51">
        <f>'Прил.5'!H28+'Прил.5'!H29</f>
        <v>678500.42</v>
      </c>
      <c r="E18" s="51">
        <f>'Прил.5'!I28+'Прил.5'!I29</f>
        <v>678500.42</v>
      </c>
    </row>
    <row r="19" spans="1:5" ht="33">
      <c r="A19" s="49" t="s">
        <v>109</v>
      </c>
      <c r="B19" s="50" t="s">
        <v>110</v>
      </c>
      <c r="C19" s="51">
        <f>'Прил.5'!G30</f>
        <v>1000</v>
      </c>
      <c r="D19" s="51">
        <f>'Прил.5'!H30</f>
        <v>1000</v>
      </c>
      <c r="E19" s="51">
        <f>'Прил.5'!I30</f>
        <v>1000</v>
      </c>
    </row>
    <row r="20" spans="1:5" s="44" customFormat="1" ht="49.5">
      <c r="A20" s="46" t="s">
        <v>111</v>
      </c>
      <c r="B20" s="47" t="s">
        <v>112</v>
      </c>
      <c r="C20" s="48">
        <f>SUM(C21:C22)</f>
        <v>767025.05</v>
      </c>
      <c r="D20" s="48">
        <f>SUM(D21:D22)</f>
        <v>513947.63</v>
      </c>
      <c r="E20" s="48">
        <f>SUM(E21:E22)</f>
        <v>518947.63</v>
      </c>
    </row>
    <row r="21" spans="1:5" ht="16.5">
      <c r="A21" s="49" t="s">
        <v>113</v>
      </c>
      <c r="B21" s="50" t="s">
        <v>114</v>
      </c>
      <c r="C21" s="51">
        <f>'Прил.5'!G31+'Прил.5'!G32</f>
        <v>205077.41999999998</v>
      </c>
      <c r="D21" s="51">
        <f>'Прил.5'!H31+'Прил.5'!H32</f>
        <v>100000</v>
      </c>
      <c r="E21" s="51">
        <f>'Прил.5'!I31+'Прил.5'!I32</f>
        <v>100000</v>
      </c>
    </row>
    <row r="22" spans="1:5" s="43" customFormat="1" ht="16.5">
      <c r="A22" s="49" t="s">
        <v>115</v>
      </c>
      <c r="B22" s="50" t="s">
        <v>116</v>
      </c>
      <c r="C22" s="53">
        <f>'Прил.5'!G33+'Прил.5'!G34+'Прил.5'!G35+'Прил.5'!G36</f>
        <v>561947.63</v>
      </c>
      <c r="D22" s="53">
        <f>'Прил.5'!H33+'Прил.5'!H34+'Прил.5'!H35+'Прил.5'!H36</f>
        <v>413947.63</v>
      </c>
      <c r="E22" s="53">
        <f>'Прил.5'!I33+'Прил.5'!I34+'Прил.5'!I35+'Прил.5'!I36</f>
        <v>418947.63</v>
      </c>
    </row>
    <row r="23" spans="1:5" ht="16.5">
      <c r="A23" s="46" t="s">
        <v>117</v>
      </c>
      <c r="B23" s="47" t="s">
        <v>118</v>
      </c>
      <c r="C23" s="55">
        <v>1000</v>
      </c>
      <c r="D23" s="55">
        <v>1000</v>
      </c>
      <c r="E23" s="55">
        <v>1000</v>
      </c>
    </row>
    <row r="24" spans="1:5" ht="16.5">
      <c r="A24" s="49" t="s">
        <v>128</v>
      </c>
      <c r="B24" s="50" t="s">
        <v>372</v>
      </c>
      <c r="C24" s="53">
        <f>'Прил.5'!G37</f>
        <v>1000</v>
      </c>
      <c r="D24" s="53">
        <f>'Прил.5'!H37</f>
        <v>1000</v>
      </c>
      <c r="E24" s="53">
        <f>'Прил.5'!I37</f>
        <v>1000</v>
      </c>
    </row>
    <row r="25" spans="1:5" ht="33">
      <c r="A25" s="46" t="s">
        <v>119</v>
      </c>
      <c r="B25" s="47" t="s">
        <v>120</v>
      </c>
      <c r="C25" s="48">
        <f>C26</f>
        <v>1816689</v>
      </c>
      <c r="D25" s="48">
        <f>D26</f>
        <v>1017400</v>
      </c>
      <c r="E25" s="48">
        <f>E26</f>
        <v>861340</v>
      </c>
    </row>
    <row r="26" spans="1:5" ht="16.5">
      <c r="A26" s="49" t="s">
        <v>121</v>
      </c>
      <c r="B26" s="50" t="s">
        <v>122</v>
      </c>
      <c r="C26" s="54">
        <f>'Прил.5'!G38+'Прил.5'!G39+'Прил.5'!G40+'Прил.5'!G41+'Прил.5'!G42</f>
        <v>1816689</v>
      </c>
      <c r="D26" s="54">
        <f>'Прил.5'!H38+'Прил.5'!H39+'Прил.5'!H40+'Прил.5'!H41+'Прил.5'!H42</f>
        <v>1017400</v>
      </c>
      <c r="E26" s="54">
        <f>'Прил.5'!I38+'Прил.5'!I39+'Прил.5'!I40+'Прил.5'!I41+'Прил.5'!I42</f>
        <v>861340</v>
      </c>
    </row>
    <row r="27" spans="1:5" ht="16.5">
      <c r="A27" s="46" t="s">
        <v>126</v>
      </c>
      <c r="B27" s="47" t="s">
        <v>123</v>
      </c>
      <c r="C27" s="48">
        <f>C28</f>
        <v>115020</v>
      </c>
      <c r="D27" s="48">
        <f>D28</f>
        <v>115020</v>
      </c>
      <c r="E27" s="48">
        <f>E28</f>
        <v>115020</v>
      </c>
    </row>
    <row r="28" spans="1:5" ht="16.5">
      <c r="A28" s="49" t="s">
        <v>127</v>
      </c>
      <c r="B28" s="50" t="s">
        <v>124</v>
      </c>
      <c r="C28" s="53">
        <f>'Прил.5'!G43</f>
        <v>115020</v>
      </c>
      <c r="D28" s="53">
        <f>'Прил.5'!H43</f>
        <v>115020</v>
      </c>
      <c r="E28" s="53">
        <f>'Прил.5'!I43</f>
        <v>115020</v>
      </c>
    </row>
    <row r="29" spans="1:5" ht="16.5">
      <c r="A29" s="269" t="s">
        <v>125</v>
      </c>
      <c r="B29" s="269"/>
      <c r="C29" s="48">
        <f>C27+C25+C23+C20+C17+C15+C13+C7</f>
        <v>5669209.5</v>
      </c>
      <c r="D29" s="48">
        <f>SUM(D7+D13+D15+D17+D20+D23+D25+D27)</f>
        <v>3851085.55</v>
      </c>
      <c r="E29" s="48">
        <f>SUM(E7+E13+E15+E17+E20+E23+E25+E27)</f>
        <v>3700128.05</v>
      </c>
    </row>
  </sheetData>
  <sheetProtection/>
  <mergeCells count="7">
    <mergeCell ref="C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246" t="s">
        <v>315</v>
      </c>
      <c r="D1" s="246"/>
      <c r="E1" s="246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76" t="s">
        <v>325</v>
      </c>
      <c r="B4" s="276"/>
      <c r="C4" s="276"/>
      <c r="D4" s="277"/>
      <c r="E4" s="277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1"/>
      <c r="B1" s="58"/>
      <c r="C1" s="290" t="s">
        <v>213</v>
      </c>
      <c r="D1" s="290"/>
      <c r="E1" s="290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58" t="s">
        <v>131</v>
      </c>
      <c r="B4" s="258"/>
      <c r="C4" s="258"/>
      <c r="D4" s="292"/>
      <c r="E4" s="292"/>
    </row>
    <row r="5" ht="15.75" thickBot="1"/>
    <row r="6" spans="1:5" ht="15.75" customHeight="1">
      <c r="A6" s="2" t="s">
        <v>4</v>
      </c>
      <c r="B6" s="278" t="s">
        <v>6</v>
      </c>
      <c r="C6" s="281" t="s">
        <v>7</v>
      </c>
      <c r="D6" s="282"/>
      <c r="E6" s="283"/>
    </row>
    <row r="7" spans="1:5" ht="32.25" thickBot="1">
      <c r="A7" s="3" t="s">
        <v>5</v>
      </c>
      <c r="B7" s="279"/>
      <c r="C7" s="284" t="s">
        <v>8</v>
      </c>
      <c r="D7" s="285"/>
      <c r="E7" s="286"/>
    </row>
    <row r="8" spans="1:5" ht="16.5" thickBot="1">
      <c r="A8" s="4"/>
      <c r="B8" s="280"/>
      <c r="C8" s="5">
        <v>2018</v>
      </c>
      <c r="D8" s="6">
        <v>2019</v>
      </c>
      <c r="E8" s="6">
        <v>2020</v>
      </c>
    </row>
    <row r="9" spans="1:5" ht="15.75">
      <c r="A9" s="60">
        <v>1</v>
      </c>
      <c r="B9" s="61">
        <v>2</v>
      </c>
      <c r="C9" s="62">
        <v>3</v>
      </c>
      <c r="D9" s="62">
        <v>4</v>
      </c>
      <c r="E9" s="62">
        <v>5</v>
      </c>
    </row>
    <row r="10" spans="1:5" ht="37.5">
      <c r="A10" s="63" t="s">
        <v>163</v>
      </c>
      <c r="B10" s="71" t="s">
        <v>161</v>
      </c>
      <c r="C10" s="75">
        <f>C11+C15</f>
        <v>148500</v>
      </c>
      <c r="D10" s="75">
        <f>D11+D15</f>
        <v>148500</v>
      </c>
      <c r="E10" s="75">
        <f>E11+E15</f>
        <v>148500</v>
      </c>
    </row>
    <row r="11" spans="1:5" ht="37.5">
      <c r="A11" s="63" t="s">
        <v>164</v>
      </c>
      <c r="B11" s="64" t="s">
        <v>9</v>
      </c>
      <c r="C11" s="75">
        <v>40000</v>
      </c>
      <c r="D11" s="75">
        <v>40000</v>
      </c>
      <c r="E11" s="75">
        <v>40000</v>
      </c>
    </row>
    <row r="12" spans="1:5" ht="15" customHeight="1">
      <c r="A12" s="287" t="s">
        <v>165</v>
      </c>
      <c r="B12" s="288" t="s">
        <v>10</v>
      </c>
      <c r="C12" s="289">
        <v>40000</v>
      </c>
      <c r="D12" s="289">
        <v>40000</v>
      </c>
      <c r="E12" s="289">
        <v>40000</v>
      </c>
    </row>
    <row r="13" spans="1:5" ht="24.75" customHeight="1">
      <c r="A13" s="287"/>
      <c r="B13" s="288"/>
      <c r="C13" s="289"/>
      <c r="D13" s="289"/>
      <c r="E13" s="289"/>
    </row>
    <row r="14" spans="1:5" ht="187.5">
      <c r="A14" s="66" t="s">
        <v>166</v>
      </c>
      <c r="B14" s="72" t="s">
        <v>162</v>
      </c>
      <c r="C14" s="76">
        <v>40000</v>
      </c>
      <c r="D14" s="76">
        <v>40000</v>
      </c>
      <c r="E14" s="76">
        <v>40000</v>
      </c>
    </row>
    <row r="15" spans="1:5" ht="37.5">
      <c r="A15" s="67" t="s">
        <v>160</v>
      </c>
      <c r="B15" s="64" t="s">
        <v>11</v>
      </c>
      <c r="C15" s="75">
        <f>SUM(C16+C20)</f>
        <v>108500</v>
      </c>
      <c r="D15" s="75">
        <f>SUM(D16+D20)</f>
        <v>108500</v>
      </c>
      <c r="E15" s="75">
        <f>SUM(E16+E20)</f>
        <v>108500</v>
      </c>
    </row>
    <row r="16" spans="1:5" ht="15">
      <c r="A16" s="287" t="s">
        <v>168</v>
      </c>
      <c r="B16" s="288" t="s">
        <v>12</v>
      </c>
      <c r="C16" s="289">
        <v>8500</v>
      </c>
      <c r="D16" s="289">
        <v>8500</v>
      </c>
      <c r="E16" s="289">
        <v>8500</v>
      </c>
    </row>
    <row r="17" spans="1:5" ht="29.25" customHeight="1">
      <c r="A17" s="287"/>
      <c r="B17" s="288"/>
      <c r="C17" s="289"/>
      <c r="D17" s="289"/>
      <c r="E17" s="289"/>
    </row>
    <row r="18" spans="1:5" ht="35.25" customHeight="1">
      <c r="A18" s="287" t="s">
        <v>167</v>
      </c>
      <c r="B18" s="288" t="s">
        <v>13</v>
      </c>
      <c r="C18" s="289">
        <v>8500</v>
      </c>
      <c r="D18" s="289">
        <v>8500</v>
      </c>
      <c r="E18" s="289">
        <v>8500</v>
      </c>
    </row>
    <row r="19" spans="1:5" ht="64.5" customHeight="1">
      <c r="A19" s="287"/>
      <c r="B19" s="288"/>
      <c r="C19" s="289"/>
      <c r="D19" s="289"/>
      <c r="E19" s="289"/>
    </row>
    <row r="20" spans="1:5" ht="15">
      <c r="A20" s="287" t="s">
        <v>171</v>
      </c>
      <c r="B20" s="288" t="s">
        <v>14</v>
      </c>
      <c r="C20" s="289">
        <v>100000</v>
      </c>
      <c r="D20" s="289">
        <v>100000</v>
      </c>
      <c r="E20" s="289">
        <v>100000</v>
      </c>
    </row>
    <row r="21" spans="1:5" ht="24" customHeight="1">
      <c r="A21" s="287"/>
      <c r="B21" s="288"/>
      <c r="C21" s="289"/>
      <c r="D21" s="289"/>
      <c r="E21" s="289"/>
    </row>
    <row r="22" spans="1:5" ht="22.5" customHeight="1">
      <c r="A22" s="287" t="s">
        <v>170</v>
      </c>
      <c r="B22" s="288" t="s">
        <v>169</v>
      </c>
      <c r="C22" s="289">
        <v>10000</v>
      </c>
      <c r="D22" s="289">
        <v>10000</v>
      </c>
      <c r="E22" s="289">
        <v>10000</v>
      </c>
    </row>
    <row r="23" spans="1:5" ht="15">
      <c r="A23" s="287"/>
      <c r="B23" s="288"/>
      <c r="C23" s="289"/>
      <c r="D23" s="289"/>
      <c r="E23" s="289"/>
    </row>
    <row r="24" spans="1:5" ht="35.25" customHeight="1">
      <c r="A24" s="287" t="s">
        <v>175</v>
      </c>
      <c r="B24" s="288" t="s">
        <v>15</v>
      </c>
      <c r="C24" s="289">
        <v>10000</v>
      </c>
      <c r="D24" s="289">
        <v>10000</v>
      </c>
      <c r="E24" s="289">
        <v>10000</v>
      </c>
    </row>
    <row r="25" spans="1:5" ht="44.25" customHeight="1">
      <c r="A25" s="287"/>
      <c r="B25" s="288"/>
      <c r="C25" s="289"/>
      <c r="D25" s="289"/>
      <c r="E25" s="289"/>
    </row>
    <row r="26" spans="1:5" ht="57" customHeight="1">
      <c r="A26" s="66" t="s">
        <v>172</v>
      </c>
      <c r="B26" s="72" t="s">
        <v>173</v>
      </c>
      <c r="C26" s="76">
        <v>90000</v>
      </c>
      <c r="D26" s="76">
        <v>90000</v>
      </c>
      <c r="E26" s="76">
        <v>90000</v>
      </c>
    </row>
    <row r="27" spans="1:5" ht="75.75" customHeight="1">
      <c r="A27" s="66" t="s">
        <v>174</v>
      </c>
      <c r="B27" s="72" t="s">
        <v>16</v>
      </c>
      <c r="C27" s="76">
        <v>90000</v>
      </c>
      <c r="D27" s="76">
        <v>90000</v>
      </c>
      <c r="E27" s="76">
        <v>90000</v>
      </c>
    </row>
    <row r="28" spans="1:5" ht="37.5">
      <c r="A28" s="69" t="s">
        <v>176</v>
      </c>
      <c r="B28" s="73" t="s">
        <v>177</v>
      </c>
      <c r="C28" s="75">
        <f>C29</f>
        <v>3574543.33</v>
      </c>
      <c r="D28" s="75">
        <f>SUM(D30+D39+D42+D48)</f>
        <v>3085100</v>
      </c>
      <c r="E28" s="75">
        <f>SUM(E30+E39+E42+E48)+E38</f>
        <v>4343060</v>
      </c>
    </row>
    <row r="29" spans="1:5" ht="100.5" customHeight="1">
      <c r="A29" s="69" t="s">
        <v>179</v>
      </c>
      <c r="B29" s="73" t="s">
        <v>178</v>
      </c>
      <c r="C29" s="75">
        <f>C30+C38+C39+C42+C48+C36</f>
        <v>3574543.33</v>
      </c>
      <c r="D29" s="75">
        <f>D30+D39+D42+D48</f>
        <v>3085100</v>
      </c>
      <c r="E29" s="75">
        <f>E30+E39+E42+E48+E38</f>
        <v>4343060</v>
      </c>
    </row>
    <row r="30" spans="1:5" ht="15">
      <c r="A30" s="287" t="s">
        <v>180</v>
      </c>
      <c r="B30" s="288" t="s">
        <v>17</v>
      </c>
      <c r="C30" s="289">
        <f>C32</f>
        <v>3088700</v>
      </c>
      <c r="D30" s="289">
        <v>3023900</v>
      </c>
      <c r="E30" s="289">
        <v>3015100</v>
      </c>
    </row>
    <row r="31" spans="1:5" ht="23.25" customHeight="1">
      <c r="A31" s="287"/>
      <c r="B31" s="288"/>
      <c r="C31" s="289"/>
      <c r="D31" s="289"/>
      <c r="E31" s="289"/>
    </row>
    <row r="32" spans="1:5" ht="15">
      <c r="A32" s="287" t="s">
        <v>181</v>
      </c>
      <c r="B32" s="288" t="s">
        <v>18</v>
      </c>
      <c r="C32" s="289">
        <v>3088700</v>
      </c>
      <c r="D32" s="289">
        <v>3023900</v>
      </c>
      <c r="E32" s="289">
        <v>3015100</v>
      </c>
    </row>
    <row r="33" spans="1:5" ht="28.5" customHeight="1">
      <c r="A33" s="287"/>
      <c r="B33" s="288"/>
      <c r="C33" s="289"/>
      <c r="D33" s="289"/>
      <c r="E33" s="289"/>
    </row>
    <row r="34" spans="1:5" ht="15">
      <c r="A34" s="287" t="s">
        <v>182</v>
      </c>
      <c r="B34" s="288" t="s">
        <v>19</v>
      </c>
      <c r="C34" s="289">
        <f>C32</f>
        <v>3088700</v>
      </c>
      <c r="D34" s="289">
        <v>3023900</v>
      </c>
      <c r="E34" s="289">
        <v>3015100</v>
      </c>
    </row>
    <row r="35" spans="1:5" ht="44.25" customHeight="1">
      <c r="A35" s="287"/>
      <c r="B35" s="288"/>
      <c r="C35" s="289"/>
      <c r="D35" s="289"/>
      <c r="E35" s="289"/>
    </row>
    <row r="36" spans="1:5" ht="44.25" customHeight="1">
      <c r="A36" s="92" t="s">
        <v>215</v>
      </c>
      <c r="B36" s="65" t="s">
        <v>217</v>
      </c>
      <c r="C36" s="76">
        <v>63210</v>
      </c>
      <c r="D36" s="76">
        <v>0</v>
      </c>
      <c r="E36" s="76">
        <v>0</v>
      </c>
    </row>
    <row r="37" spans="1:5" ht="44.25" customHeight="1">
      <c r="A37" s="92" t="s">
        <v>216</v>
      </c>
      <c r="B37" s="65" t="s">
        <v>218</v>
      </c>
      <c r="C37" s="76">
        <v>63210</v>
      </c>
      <c r="D37" s="76">
        <v>0</v>
      </c>
      <c r="E37" s="76">
        <v>0</v>
      </c>
    </row>
    <row r="38" spans="1:5" ht="150">
      <c r="A38" s="83" t="s">
        <v>207</v>
      </c>
      <c r="B38" s="65" t="s">
        <v>22</v>
      </c>
      <c r="C38" s="84">
        <v>0</v>
      </c>
      <c r="D38" s="84">
        <v>0</v>
      </c>
      <c r="E38" s="76">
        <v>1264560</v>
      </c>
    </row>
    <row r="39" spans="1:5" ht="75">
      <c r="A39" s="80" t="s">
        <v>183</v>
      </c>
      <c r="B39" s="81" t="s">
        <v>186</v>
      </c>
      <c r="C39" s="82">
        <v>272779</v>
      </c>
      <c r="D39" s="82">
        <f>D40</f>
        <v>0</v>
      </c>
      <c r="E39" s="82">
        <f>E40</f>
        <v>0</v>
      </c>
    </row>
    <row r="40" spans="1:5" ht="37.5">
      <c r="A40" s="59" t="s">
        <v>184</v>
      </c>
      <c r="B40" s="70" t="s">
        <v>187</v>
      </c>
      <c r="C40" s="76">
        <v>272779</v>
      </c>
      <c r="D40" s="76">
        <v>0</v>
      </c>
      <c r="E40" s="76">
        <v>0</v>
      </c>
    </row>
    <row r="41" spans="1:5" ht="37.5">
      <c r="A41" s="59" t="s">
        <v>185</v>
      </c>
      <c r="B41" s="70" t="s">
        <v>188</v>
      </c>
      <c r="C41" s="76">
        <v>272779</v>
      </c>
      <c r="D41" s="76">
        <v>0</v>
      </c>
      <c r="E41" s="76">
        <v>0</v>
      </c>
    </row>
    <row r="42" spans="1:5" ht="15" customHeight="1">
      <c r="A42" s="291" t="s">
        <v>194</v>
      </c>
      <c r="B42" s="288" t="s">
        <v>189</v>
      </c>
      <c r="C42" s="289">
        <f>C44+C46</f>
        <v>61759.63</v>
      </c>
      <c r="D42" s="289">
        <f>D44+D46</f>
        <v>61200</v>
      </c>
      <c r="E42" s="289">
        <f>E44+E46</f>
        <v>63400</v>
      </c>
    </row>
    <row r="43" spans="1:5" ht="30" customHeight="1">
      <c r="A43" s="291"/>
      <c r="B43" s="288"/>
      <c r="C43" s="289"/>
      <c r="D43" s="289"/>
      <c r="E43" s="289"/>
    </row>
    <row r="44" spans="1:5" ht="102" customHeight="1">
      <c r="A44" s="59" t="s">
        <v>192</v>
      </c>
      <c r="B44" s="70" t="s">
        <v>190</v>
      </c>
      <c r="C44" s="76">
        <f>C45</f>
        <v>60600</v>
      </c>
      <c r="D44" s="76">
        <f>D45</f>
        <v>61200</v>
      </c>
      <c r="E44" s="76">
        <f>E45</f>
        <v>63400</v>
      </c>
    </row>
    <row r="45" spans="1:5" ht="99" customHeight="1">
      <c r="A45" s="59" t="s">
        <v>193</v>
      </c>
      <c r="B45" s="70" t="s">
        <v>191</v>
      </c>
      <c r="C45" s="76">
        <v>60600</v>
      </c>
      <c r="D45" s="76">
        <v>61200</v>
      </c>
      <c r="E45" s="76">
        <v>63400</v>
      </c>
    </row>
    <row r="46" spans="1:5" ht="142.5" customHeight="1">
      <c r="A46" s="59" t="s">
        <v>197</v>
      </c>
      <c r="B46" s="74" t="s">
        <v>195</v>
      </c>
      <c r="C46" s="76">
        <f>C47</f>
        <v>1159.63</v>
      </c>
      <c r="D46" s="76">
        <v>0</v>
      </c>
      <c r="E46" s="76">
        <v>0</v>
      </c>
    </row>
    <row r="47" spans="1:5" ht="99" customHeight="1">
      <c r="A47" s="59" t="s">
        <v>198</v>
      </c>
      <c r="B47" s="74" t="s">
        <v>196</v>
      </c>
      <c r="C47" s="76">
        <v>1159.63</v>
      </c>
      <c r="D47" s="76">
        <v>0</v>
      </c>
      <c r="E47" s="76">
        <v>0</v>
      </c>
    </row>
    <row r="48" spans="1:5" ht="37.5">
      <c r="A48" s="69" t="s">
        <v>202</v>
      </c>
      <c r="B48" s="73" t="s">
        <v>199</v>
      </c>
      <c r="C48" s="75">
        <f>C49</f>
        <v>88094.7</v>
      </c>
      <c r="D48" s="75">
        <v>0</v>
      </c>
      <c r="E48" s="75">
        <v>0</v>
      </c>
    </row>
    <row r="49" spans="1:5" ht="150">
      <c r="A49" s="59" t="s">
        <v>203</v>
      </c>
      <c r="B49" s="74" t="s">
        <v>200</v>
      </c>
      <c r="C49" s="76">
        <f>C50</f>
        <v>88094.7</v>
      </c>
      <c r="D49" s="76">
        <v>0</v>
      </c>
      <c r="E49" s="76">
        <v>0</v>
      </c>
    </row>
    <row r="50" spans="1:5" ht="153.75" customHeight="1">
      <c r="A50" s="59" t="s">
        <v>204</v>
      </c>
      <c r="B50" s="74" t="s">
        <v>201</v>
      </c>
      <c r="C50" s="76">
        <v>88094.7</v>
      </c>
      <c r="D50" s="76">
        <v>0</v>
      </c>
      <c r="E50" s="76">
        <v>0</v>
      </c>
    </row>
    <row r="51" spans="1:5" ht="18.75">
      <c r="A51" s="68" t="s">
        <v>20</v>
      </c>
      <c r="B51" s="68"/>
      <c r="C51" s="75">
        <f>C10+C28</f>
        <v>3723043.33</v>
      </c>
      <c r="D51" s="75">
        <f>D10+D28</f>
        <v>3233600</v>
      </c>
      <c r="E51" s="75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246" t="s">
        <v>316</v>
      </c>
      <c r="F1" s="246"/>
    </row>
    <row r="2" spans="1:6" s="7" customFormat="1" ht="34.5" customHeight="1">
      <c r="A2" s="247" t="s">
        <v>291</v>
      </c>
      <c r="B2" s="247"/>
      <c r="C2" s="247"/>
      <c r="D2" s="247"/>
      <c r="E2" s="247"/>
      <c r="F2" s="247"/>
    </row>
    <row r="3" ht="6" customHeight="1"/>
    <row r="4" spans="1:11" ht="39.75" customHeight="1">
      <c r="A4" s="248" t="s">
        <v>23</v>
      </c>
      <c r="B4" s="249"/>
      <c r="C4" s="254" t="s">
        <v>24</v>
      </c>
      <c r="D4" s="257" t="s">
        <v>21</v>
      </c>
      <c r="E4" s="257"/>
      <c r="F4" s="257"/>
      <c r="K4" s="8"/>
    </row>
    <row r="5" spans="1:6" ht="15">
      <c r="A5" s="250"/>
      <c r="B5" s="251"/>
      <c r="C5" s="255"/>
      <c r="D5" s="257"/>
      <c r="E5" s="257"/>
      <c r="F5" s="257"/>
    </row>
    <row r="6" spans="1:10" ht="15">
      <c r="A6" s="252"/>
      <c r="B6" s="253"/>
      <c r="C6" s="255"/>
      <c r="D6" s="257"/>
      <c r="E6" s="257"/>
      <c r="F6" s="257"/>
      <c r="J6" s="79"/>
    </row>
    <row r="7" spans="1:6" ht="85.5">
      <c r="A7" s="146" t="s">
        <v>25</v>
      </c>
      <c r="B7" s="146" t="s">
        <v>26</v>
      </c>
      <c r="C7" s="256"/>
      <c r="D7" s="146">
        <v>2020</v>
      </c>
      <c r="E7" s="146">
        <v>2021</v>
      </c>
      <c r="F7" s="146">
        <v>2022</v>
      </c>
    </row>
    <row r="8" spans="1:6" ht="1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</row>
    <row r="9" spans="1:6" ht="47.25">
      <c r="A9" s="139" t="s">
        <v>74</v>
      </c>
      <c r="B9" s="140" t="s">
        <v>240</v>
      </c>
      <c r="C9" s="141" t="s">
        <v>239</v>
      </c>
      <c r="D9" s="142">
        <v>0</v>
      </c>
      <c r="E9" s="142">
        <f>E10</f>
        <v>0</v>
      </c>
      <c r="F9" s="142">
        <f>F10</f>
        <v>0</v>
      </c>
    </row>
    <row r="10" spans="1:6" ht="47.25">
      <c r="A10" s="139" t="s">
        <v>74</v>
      </c>
      <c r="B10" s="77" t="s">
        <v>27</v>
      </c>
      <c r="C10" s="126" t="s">
        <v>28</v>
      </c>
      <c r="D10" s="127">
        <v>0</v>
      </c>
      <c r="E10" s="127">
        <v>0</v>
      </c>
      <c r="F10" s="127">
        <v>0</v>
      </c>
    </row>
    <row r="11" spans="1:6" ht="38.25" customHeight="1">
      <c r="A11" s="124" t="s">
        <v>74</v>
      </c>
      <c r="B11" s="143" t="s">
        <v>29</v>
      </c>
      <c r="C11" s="144" t="s">
        <v>243</v>
      </c>
      <c r="D11" s="145">
        <f aca="true" t="shared" si="0" ref="D11:F14">D12</f>
        <v>-3926993.54</v>
      </c>
      <c r="E11" s="145">
        <f t="shared" si="0"/>
        <v>-3069000</v>
      </c>
      <c r="F11" s="145">
        <f t="shared" si="0"/>
        <v>-2917600</v>
      </c>
    </row>
    <row r="12" spans="1:6" ht="36" customHeight="1">
      <c r="A12" s="124" t="s">
        <v>74</v>
      </c>
      <c r="B12" s="143" t="s">
        <v>30</v>
      </c>
      <c r="C12" s="144" t="s">
        <v>244</v>
      </c>
      <c r="D12" s="145">
        <f t="shared" si="0"/>
        <v>-3926993.54</v>
      </c>
      <c r="E12" s="145">
        <f t="shared" si="0"/>
        <v>-3069000</v>
      </c>
      <c r="F12" s="145">
        <f t="shared" si="0"/>
        <v>-2917600</v>
      </c>
    </row>
    <row r="13" spans="1:6" ht="36.75" customHeight="1">
      <c r="A13" s="124" t="s">
        <v>74</v>
      </c>
      <c r="B13" s="143" t="s">
        <v>31</v>
      </c>
      <c r="C13" s="144" t="s">
        <v>241</v>
      </c>
      <c r="D13" s="145">
        <f t="shared" si="0"/>
        <v>-3926993.54</v>
      </c>
      <c r="E13" s="145">
        <f t="shared" si="0"/>
        <v>-3069000</v>
      </c>
      <c r="F13" s="145">
        <f t="shared" si="0"/>
        <v>-2917600</v>
      </c>
    </row>
    <row r="14" spans="1:6" ht="47.25">
      <c r="A14" s="124" t="s">
        <v>74</v>
      </c>
      <c r="B14" s="143" t="s">
        <v>32</v>
      </c>
      <c r="C14" s="144" t="s">
        <v>245</v>
      </c>
      <c r="D14" s="145">
        <f t="shared" si="0"/>
        <v>-3926993.54</v>
      </c>
      <c r="E14" s="145">
        <f t="shared" si="0"/>
        <v>-3069000</v>
      </c>
      <c r="F14" s="145">
        <f t="shared" si="0"/>
        <v>-2917600</v>
      </c>
    </row>
    <row r="15" spans="1:6" ht="47.25">
      <c r="A15" s="124" t="s">
        <v>137</v>
      </c>
      <c r="B15" s="143" t="s">
        <v>32</v>
      </c>
      <c r="C15" s="144" t="s">
        <v>245</v>
      </c>
      <c r="D15" s="145">
        <v>-3926993.54</v>
      </c>
      <c r="E15" s="145">
        <v>-3069000</v>
      </c>
      <c r="F15" s="145">
        <v>-2917600</v>
      </c>
    </row>
    <row r="16" spans="1:6" ht="38.25" customHeight="1">
      <c r="A16" s="124" t="s">
        <v>74</v>
      </c>
      <c r="B16" s="143" t="s">
        <v>252</v>
      </c>
      <c r="C16" s="144" t="s">
        <v>246</v>
      </c>
      <c r="D16" s="145">
        <f aca="true" t="shared" si="1" ref="D16:F19">D17</f>
        <v>3926993.54</v>
      </c>
      <c r="E16" s="145">
        <f t="shared" si="1"/>
        <v>3069000</v>
      </c>
      <c r="F16" s="145">
        <f t="shared" si="1"/>
        <v>2917600</v>
      </c>
    </row>
    <row r="17" spans="1:6" ht="36.75" customHeight="1">
      <c r="A17" s="124" t="s">
        <v>74</v>
      </c>
      <c r="B17" s="143" t="s">
        <v>251</v>
      </c>
      <c r="C17" s="144" t="s">
        <v>247</v>
      </c>
      <c r="D17" s="145">
        <f t="shared" si="1"/>
        <v>3926993.54</v>
      </c>
      <c r="E17" s="145">
        <f t="shared" si="1"/>
        <v>3069000</v>
      </c>
      <c r="F17" s="145">
        <f t="shared" si="1"/>
        <v>2917600</v>
      </c>
    </row>
    <row r="18" spans="1:6" ht="47.25">
      <c r="A18" s="124" t="s">
        <v>74</v>
      </c>
      <c r="B18" s="143" t="s">
        <v>250</v>
      </c>
      <c r="C18" s="144" t="s">
        <v>242</v>
      </c>
      <c r="D18" s="145">
        <f t="shared" si="1"/>
        <v>3926993.54</v>
      </c>
      <c r="E18" s="145">
        <f t="shared" si="1"/>
        <v>3069000</v>
      </c>
      <c r="F18" s="145">
        <f t="shared" si="1"/>
        <v>2917600</v>
      </c>
    </row>
    <row r="19" spans="1:6" ht="54" customHeight="1">
      <c r="A19" s="124" t="s">
        <v>74</v>
      </c>
      <c r="B19" s="143" t="s">
        <v>249</v>
      </c>
      <c r="C19" s="144" t="s">
        <v>248</v>
      </c>
      <c r="D19" s="145">
        <f t="shared" si="1"/>
        <v>3926993.54</v>
      </c>
      <c r="E19" s="145">
        <f t="shared" si="1"/>
        <v>3069000</v>
      </c>
      <c r="F19" s="145">
        <f t="shared" si="1"/>
        <v>2917600</v>
      </c>
    </row>
    <row r="20" spans="1:6" ht="50.25" customHeight="1">
      <c r="A20" s="124" t="s">
        <v>137</v>
      </c>
      <c r="B20" s="143" t="s">
        <v>33</v>
      </c>
      <c r="C20" s="144" t="s">
        <v>248</v>
      </c>
      <c r="D20" s="145">
        <v>3926993.54</v>
      </c>
      <c r="E20" s="145">
        <v>3069000</v>
      </c>
      <c r="F20" s="145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246" t="s">
        <v>317</v>
      </c>
      <c r="C1" s="246"/>
      <c r="D1" s="246"/>
    </row>
    <row r="2" spans="1:4" ht="112.5" customHeight="1">
      <c r="A2" s="258" t="s">
        <v>292</v>
      </c>
      <c r="B2" s="258"/>
      <c r="C2" s="258"/>
      <c r="D2" s="258"/>
    </row>
    <row r="4" spans="1:4" s="9" customFormat="1" ht="39.75" customHeight="1">
      <c r="A4" s="261" t="s">
        <v>34</v>
      </c>
      <c r="B4" s="262" t="s">
        <v>35</v>
      </c>
      <c r="C4" s="262" t="s">
        <v>64</v>
      </c>
      <c r="D4" s="293" t="s">
        <v>293</v>
      </c>
    </row>
    <row r="5" spans="1:4" s="9" customFormat="1" ht="21" customHeight="1">
      <c r="A5" s="261"/>
      <c r="B5" s="262"/>
      <c r="C5" s="262"/>
      <c r="D5" s="294"/>
    </row>
    <row r="6" spans="1:4" s="9" customFormat="1" ht="15" customHeight="1">
      <c r="A6" s="10" t="s">
        <v>0</v>
      </c>
      <c r="B6" s="30" t="s">
        <v>36</v>
      </c>
      <c r="C6" s="30" t="s">
        <v>37</v>
      </c>
      <c r="D6" s="30" t="s">
        <v>38</v>
      </c>
    </row>
    <row r="7" spans="1:4" s="9" customFormat="1" ht="82.5">
      <c r="A7" s="11" t="s">
        <v>320</v>
      </c>
      <c r="B7" s="94" t="s">
        <v>219</v>
      </c>
      <c r="C7" s="95"/>
      <c r="D7" s="96">
        <f>D8+D17</f>
        <v>1431190</v>
      </c>
    </row>
    <row r="8" spans="1:4" s="9" customFormat="1" ht="103.5">
      <c r="A8" s="13" t="s">
        <v>220</v>
      </c>
      <c r="B8" s="94" t="s">
        <v>221</v>
      </c>
      <c r="C8" s="95"/>
      <c r="D8" s="96">
        <f>D9+D13+D15</f>
        <v>1426190</v>
      </c>
    </row>
    <row r="9" spans="1:4" s="9" customFormat="1" ht="82.5">
      <c r="A9" s="109" t="s">
        <v>149</v>
      </c>
      <c r="B9" s="116" t="s">
        <v>277</v>
      </c>
      <c r="C9" s="117"/>
      <c r="D9" s="114">
        <f>D10+D11+D12</f>
        <v>851190</v>
      </c>
    </row>
    <row r="10" spans="1:4" s="9" customFormat="1" ht="132">
      <c r="A10" s="85" t="s">
        <v>140</v>
      </c>
      <c r="B10" s="101" t="s">
        <v>222</v>
      </c>
      <c r="C10" s="101" t="s">
        <v>44</v>
      </c>
      <c r="D10" s="102">
        <v>697000</v>
      </c>
    </row>
    <row r="11" spans="1:7" s="9" customFormat="1" ht="82.5">
      <c r="A11" s="85" t="s">
        <v>142</v>
      </c>
      <c r="B11" s="101" t="s">
        <v>222</v>
      </c>
      <c r="C11" s="101" t="s">
        <v>40</v>
      </c>
      <c r="D11" s="102">
        <v>151190</v>
      </c>
      <c r="G11" s="15"/>
    </row>
    <row r="12" spans="1:4" s="9" customFormat="1" ht="66">
      <c r="A12" s="85" t="s">
        <v>209</v>
      </c>
      <c r="B12" s="101" t="s">
        <v>222</v>
      </c>
      <c r="C12" s="101" t="s">
        <v>45</v>
      </c>
      <c r="D12" s="102">
        <v>3000</v>
      </c>
    </row>
    <row r="13" spans="1:4" s="9" customFormat="1" ht="49.5">
      <c r="A13" s="111" t="s">
        <v>46</v>
      </c>
      <c r="B13" s="112" t="s">
        <v>255</v>
      </c>
      <c r="C13" s="113"/>
      <c r="D13" s="114">
        <f>SUM(D14)</f>
        <v>555000</v>
      </c>
    </row>
    <row r="14" spans="1:4" s="9" customFormat="1" ht="132.75">
      <c r="A14" s="91" t="s">
        <v>138</v>
      </c>
      <c r="B14" s="100" t="s">
        <v>278</v>
      </c>
      <c r="C14" s="100" t="s">
        <v>44</v>
      </c>
      <c r="D14" s="115">
        <v>555000</v>
      </c>
    </row>
    <row r="15" spans="1:4" s="9" customFormat="1" ht="82.5">
      <c r="A15" s="119" t="s">
        <v>256</v>
      </c>
      <c r="B15" s="116" t="s">
        <v>279</v>
      </c>
      <c r="C15" s="116"/>
      <c r="D15" s="147">
        <f>D16</f>
        <v>20000</v>
      </c>
    </row>
    <row r="16" spans="1:4" s="9" customFormat="1" ht="148.5">
      <c r="A16" s="14" t="s">
        <v>144</v>
      </c>
      <c r="B16" s="101" t="s">
        <v>280</v>
      </c>
      <c r="C16" s="101" t="s">
        <v>40</v>
      </c>
      <c r="D16" s="102">
        <v>20000</v>
      </c>
    </row>
    <row r="17" spans="1:4" s="9" customFormat="1" ht="87" customHeight="1">
      <c r="A17" s="118" t="s">
        <v>253</v>
      </c>
      <c r="B17" s="98" t="s">
        <v>223</v>
      </c>
      <c r="C17" s="98"/>
      <c r="D17" s="99">
        <f>D18</f>
        <v>5000</v>
      </c>
    </row>
    <row r="18" spans="1:4" s="9" customFormat="1" ht="82.5">
      <c r="A18" s="120" t="s">
        <v>224</v>
      </c>
      <c r="B18" s="113" t="s">
        <v>254</v>
      </c>
      <c r="C18" s="113"/>
      <c r="D18" s="114">
        <f>D19</f>
        <v>5000</v>
      </c>
    </row>
    <row r="19" spans="1:4" s="9" customFormat="1" ht="66">
      <c r="A19" s="14" t="s">
        <v>257</v>
      </c>
      <c r="B19" s="10" t="s">
        <v>258</v>
      </c>
      <c r="C19" s="10" t="s">
        <v>40</v>
      </c>
      <c r="D19" s="108">
        <v>5000</v>
      </c>
    </row>
    <row r="20" spans="1:4" s="9" customFormat="1" ht="99">
      <c r="A20" s="11" t="s">
        <v>321</v>
      </c>
      <c r="B20" s="95" t="s">
        <v>47</v>
      </c>
      <c r="C20" s="95"/>
      <c r="D20" s="96">
        <f>D21</f>
        <v>20000</v>
      </c>
    </row>
    <row r="21" spans="1:4" s="9" customFormat="1" ht="69">
      <c r="A21" s="13" t="s">
        <v>264</v>
      </c>
      <c r="B21" s="95" t="s">
        <v>267</v>
      </c>
      <c r="C21" s="95"/>
      <c r="D21" s="96">
        <f>D22</f>
        <v>20000</v>
      </c>
    </row>
    <row r="22" spans="1:4" s="9" customFormat="1" ht="66">
      <c r="A22" s="119" t="s">
        <v>265</v>
      </c>
      <c r="B22" s="117" t="s">
        <v>210</v>
      </c>
      <c r="C22" s="117"/>
      <c r="D22" s="114">
        <f>D23</f>
        <v>20000</v>
      </c>
    </row>
    <row r="23" spans="1:4" s="9" customFormat="1" ht="66">
      <c r="A23" s="14" t="s">
        <v>48</v>
      </c>
      <c r="B23" s="103" t="s">
        <v>225</v>
      </c>
      <c r="C23" s="103" t="s">
        <v>40</v>
      </c>
      <c r="D23" s="102">
        <v>20000</v>
      </c>
    </row>
    <row r="24" spans="1:4" s="9" customFormat="1" ht="99">
      <c r="A24" s="11" t="s">
        <v>150</v>
      </c>
      <c r="B24" s="95" t="s">
        <v>49</v>
      </c>
      <c r="C24" s="95"/>
      <c r="D24" s="96">
        <f>D25</f>
        <v>1000</v>
      </c>
    </row>
    <row r="25" spans="1:4" s="9" customFormat="1" ht="51.75">
      <c r="A25" s="13" t="s">
        <v>266</v>
      </c>
      <c r="B25" s="95" t="s">
        <v>268</v>
      </c>
      <c r="C25" s="95"/>
      <c r="D25" s="96">
        <f>D26</f>
        <v>1000</v>
      </c>
    </row>
    <row r="26" spans="1:4" s="9" customFormat="1" ht="49.5">
      <c r="A26" s="119" t="s">
        <v>50</v>
      </c>
      <c r="B26" s="117" t="s">
        <v>269</v>
      </c>
      <c r="C26" s="117"/>
      <c r="D26" s="114">
        <f>SUM(D27)</f>
        <v>1000</v>
      </c>
    </row>
    <row r="27" spans="1:4" s="9" customFormat="1" ht="66">
      <c r="A27" s="14" t="s">
        <v>51</v>
      </c>
      <c r="B27" s="103" t="s">
        <v>270</v>
      </c>
      <c r="C27" s="103" t="s">
        <v>40</v>
      </c>
      <c r="D27" s="102">
        <v>1000</v>
      </c>
    </row>
    <row r="28" spans="1:4" s="9" customFormat="1" ht="82.5">
      <c r="A28" s="11" t="s">
        <v>322</v>
      </c>
      <c r="B28" s="95" t="s">
        <v>65</v>
      </c>
      <c r="C28" s="95"/>
      <c r="D28" s="96">
        <f>D29</f>
        <v>1000</v>
      </c>
    </row>
    <row r="29" spans="1:4" s="9" customFormat="1" ht="51.75">
      <c r="A29" s="13" t="s">
        <v>274</v>
      </c>
      <c r="B29" s="95" t="s">
        <v>271</v>
      </c>
      <c r="C29" s="95"/>
      <c r="D29" s="96">
        <f>D30</f>
        <v>1000</v>
      </c>
    </row>
    <row r="30" spans="1:4" s="9" customFormat="1" ht="66">
      <c r="A30" s="119" t="s">
        <v>151</v>
      </c>
      <c r="B30" s="117" t="s">
        <v>272</v>
      </c>
      <c r="C30" s="117"/>
      <c r="D30" s="114">
        <f>SUM(D31)</f>
        <v>1000</v>
      </c>
    </row>
    <row r="31" spans="1:4" s="9" customFormat="1" ht="99">
      <c r="A31" s="14" t="s">
        <v>146</v>
      </c>
      <c r="B31" s="103" t="s">
        <v>273</v>
      </c>
      <c r="C31" s="103" t="s">
        <v>40</v>
      </c>
      <c r="D31" s="102">
        <v>1000</v>
      </c>
    </row>
    <row r="32" spans="1:4" s="86" customFormat="1" ht="83.25" customHeight="1">
      <c r="A32" s="88" t="s">
        <v>323</v>
      </c>
      <c r="B32" s="105" t="s">
        <v>53</v>
      </c>
      <c r="C32" s="105"/>
      <c r="D32" s="104">
        <f>D33</f>
        <v>291000</v>
      </c>
    </row>
    <row r="33" spans="1:4" s="86" customFormat="1" ht="54.75" customHeight="1">
      <c r="A33" s="118" t="s">
        <v>226</v>
      </c>
      <c r="B33" s="97" t="s">
        <v>227</v>
      </c>
      <c r="C33" s="97"/>
      <c r="D33" s="121">
        <f>D34</f>
        <v>291000</v>
      </c>
    </row>
    <row r="34" spans="1:4" s="86" customFormat="1" ht="67.5" customHeight="1">
      <c r="A34" s="122" t="s">
        <v>208</v>
      </c>
      <c r="B34" s="113" t="s">
        <v>281</v>
      </c>
      <c r="C34" s="113"/>
      <c r="D34" s="114">
        <f>D35+D36</f>
        <v>291000</v>
      </c>
    </row>
    <row r="35" spans="1:4" s="87" customFormat="1" ht="69" customHeight="1">
      <c r="A35" s="85" t="s">
        <v>39</v>
      </c>
      <c r="B35" s="101" t="s">
        <v>228</v>
      </c>
      <c r="C35" s="101" t="s">
        <v>40</v>
      </c>
      <c r="D35" s="102">
        <v>286000</v>
      </c>
    </row>
    <row r="36" spans="1:4" s="87" customFormat="1" ht="69" customHeight="1">
      <c r="A36" s="85" t="s">
        <v>283</v>
      </c>
      <c r="B36" s="101" t="s">
        <v>284</v>
      </c>
      <c r="C36" s="101" t="s">
        <v>40</v>
      </c>
      <c r="D36" s="102">
        <v>5000</v>
      </c>
    </row>
    <row r="37" spans="1:4" s="86" customFormat="1" ht="83.25" customHeight="1">
      <c r="A37" s="88" t="s">
        <v>324</v>
      </c>
      <c r="B37" s="105" t="s">
        <v>234</v>
      </c>
      <c r="C37" s="106"/>
      <c r="D37" s="96">
        <f>D38</f>
        <v>1715494</v>
      </c>
    </row>
    <row r="38" spans="1:4" s="86" customFormat="1" ht="47.25" customHeight="1">
      <c r="A38" s="118" t="s">
        <v>275</v>
      </c>
      <c r="B38" s="97" t="s">
        <v>276</v>
      </c>
      <c r="C38" s="98"/>
      <c r="D38" s="99">
        <f>D39</f>
        <v>1715494</v>
      </c>
    </row>
    <row r="39" spans="1:4" s="89" customFormat="1" ht="46.5" customHeight="1">
      <c r="A39" s="111" t="s">
        <v>43</v>
      </c>
      <c r="B39" s="112" t="s">
        <v>229</v>
      </c>
      <c r="C39" s="113"/>
      <c r="D39" s="114">
        <f>D40+D41+D42+D43+D44</f>
        <v>1715494</v>
      </c>
    </row>
    <row r="40" spans="1:4" s="87" customFormat="1" ht="135.75" customHeight="1">
      <c r="A40" s="90" t="s">
        <v>147</v>
      </c>
      <c r="B40" s="101" t="s">
        <v>230</v>
      </c>
      <c r="C40" s="101" t="s">
        <v>44</v>
      </c>
      <c r="D40" s="102">
        <v>775000</v>
      </c>
    </row>
    <row r="41" spans="1:4" s="87" customFormat="1" ht="84" customHeight="1">
      <c r="A41" s="85" t="s">
        <v>134</v>
      </c>
      <c r="B41" s="101" t="s">
        <v>230</v>
      </c>
      <c r="C41" s="101" t="s">
        <v>40</v>
      </c>
      <c r="D41" s="102">
        <v>701000</v>
      </c>
    </row>
    <row r="42" spans="1:4" s="87" customFormat="1" ht="84" customHeight="1">
      <c r="A42" s="85" t="s">
        <v>211</v>
      </c>
      <c r="B42" s="101" t="s">
        <v>230</v>
      </c>
      <c r="C42" s="101" t="s">
        <v>45</v>
      </c>
      <c r="D42" s="102">
        <v>2000</v>
      </c>
    </row>
    <row r="43" spans="1:4" s="87" customFormat="1" ht="200.25" customHeight="1">
      <c r="A43" s="152" t="s">
        <v>261</v>
      </c>
      <c r="B43" s="101" t="s">
        <v>259</v>
      </c>
      <c r="C43" s="101" t="s">
        <v>44</v>
      </c>
      <c r="D43" s="102">
        <v>16000</v>
      </c>
    </row>
    <row r="44" spans="1:4" s="87" customFormat="1" ht="198">
      <c r="A44" s="152" t="s">
        <v>261</v>
      </c>
      <c r="B44" s="101" t="s">
        <v>260</v>
      </c>
      <c r="C44" s="101" t="s">
        <v>44</v>
      </c>
      <c r="D44" s="102">
        <v>221494</v>
      </c>
    </row>
    <row r="45" spans="1:4" s="12" customFormat="1" ht="85.5" customHeight="1">
      <c r="A45" s="16" t="s">
        <v>152</v>
      </c>
      <c r="B45" s="94" t="s">
        <v>54</v>
      </c>
      <c r="C45" s="94"/>
      <c r="D45" s="104">
        <f>SUM(D46:D58)</f>
        <v>467309.5400000001</v>
      </c>
    </row>
    <row r="46" spans="1:4" s="17" customFormat="1" ht="50.25" customHeight="1">
      <c r="A46" s="14" t="s">
        <v>143</v>
      </c>
      <c r="B46" s="103" t="s">
        <v>231</v>
      </c>
      <c r="C46" s="103" t="s">
        <v>45</v>
      </c>
      <c r="D46" s="102">
        <v>20000</v>
      </c>
    </row>
    <row r="47" spans="1:4" s="17" customFormat="1" ht="50.25" customHeight="1">
      <c r="A47" s="14" t="s">
        <v>262</v>
      </c>
      <c r="B47" s="103" t="s">
        <v>263</v>
      </c>
      <c r="C47" s="103" t="s">
        <v>40</v>
      </c>
      <c r="D47" s="102">
        <v>55000</v>
      </c>
    </row>
    <row r="48" spans="1:4" s="9" customFormat="1" ht="132.75" customHeight="1">
      <c r="A48" s="14" t="s">
        <v>235</v>
      </c>
      <c r="B48" s="103" t="s">
        <v>232</v>
      </c>
      <c r="C48" s="103" t="s">
        <v>44</v>
      </c>
      <c r="D48" s="102">
        <v>81000</v>
      </c>
    </row>
    <row r="49" spans="1:4" s="9" customFormat="1" ht="141" customHeight="1">
      <c r="A49" s="155" t="s">
        <v>282</v>
      </c>
      <c r="B49" s="156" t="s">
        <v>233</v>
      </c>
      <c r="C49" s="156" t="s">
        <v>40</v>
      </c>
      <c r="D49" s="157">
        <v>95011.83</v>
      </c>
    </row>
    <row r="50" spans="1:4" s="9" customFormat="1" ht="181.5">
      <c r="A50" s="158" t="s">
        <v>305</v>
      </c>
      <c r="B50" s="160" t="s">
        <v>298</v>
      </c>
      <c r="C50" s="160">
        <v>200</v>
      </c>
      <c r="D50" s="148">
        <v>125.14</v>
      </c>
    </row>
    <row r="51" spans="1:4" s="9" customFormat="1" ht="375">
      <c r="A51" s="159" t="s">
        <v>306</v>
      </c>
      <c r="B51" s="160" t="s">
        <v>299</v>
      </c>
      <c r="C51" s="160">
        <v>200</v>
      </c>
      <c r="D51" s="148">
        <v>526.87</v>
      </c>
    </row>
    <row r="52" spans="1:4" s="9" customFormat="1" ht="168.75">
      <c r="A52" s="159" t="s">
        <v>311</v>
      </c>
      <c r="B52" s="160" t="s">
        <v>300</v>
      </c>
      <c r="C52" s="160">
        <v>200</v>
      </c>
      <c r="D52" s="148">
        <v>125.14</v>
      </c>
    </row>
    <row r="53" spans="1:4" s="9" customFormat="1" ht="206.25">
      <c r="A53" s="159" t="s">
        <v>310</v>
      </c>
      <c r="B53" s="160" t="s">
        <v>303</v>
      </c>
      <c r="C53" s="160">
        <v>200</v>
      </c>
      <c r="D53" s="148">
        <v>125.14</v>
      </c>
    </row>
    <row r="54" spans="1:4" s="9" customFormat="1" ht="243.75">
      <c r="A54" s="159" t="s">
        <v>307</v>
      </c>
      <c r="B54" s="160" t="s">
        <v>304</v>
      </c>
      <c r="C54" s="160">
        <v>200</v>
      </c>
      <c r="D54" s="148">
        <v>125.14</v>
      </c>
    </row>
    <row r="55" spans="1:4" s="9" customFormat="1" ht="180.75" customHeight="1">
      <c r="A55" s="159" t="s">
        <v>308</v>
      </c>
      <c r="B55" s="160" t="s">
        <v>302</v>
      </c>
      <c r="C55" s="160">
        <v>200</v>
      </c>
      <c r="D55" s="148">
        <v>125.14</v>
      </c>
    </row>
    <row r="56" spans="1:4" s="9" customFormat="1" ht="168.75">
      <c r="A56" s="159" t="s">
        <v>309</v>
      </c>
      <c r="B56" s="160" t="s">
        <v>301</v>
      </c>
      <c r="C56" s="160">
        <v>200</v>
      </c>
      <c r="D56" s="148">
        <v>125.14</v>
      </c>
    </row>
    <row r="57" spans="1:4" s="17" customFormat="1" ht="68.25" customHeight="1">
      <c r="A57" s="14" t="s">
        <v>69</v>
      </c>
      <c r="B57" s="103" t="s">
        <v>287</v>
      </c>
      <c r="C57" s="103" t="s">
        <v>62</v>
      </c>
      <c r="D57" s="107">
        <v>115020</v>
      </c>
    </row>
    <row r="58" spans="1:4" ht="49.5">
      <c r="A58" s="14" t="s">
        <v>314</v>
      </c>
      <c r="B58" s="103" t="s">
        <v>312</v>
      </c>
      <c r="C58" s="103" t="s">
        <v>45</v>
      </c>
      <c r="D58" s="107">
        <v>100000</v>
      </c>
    </row>
    <row r="59" spans="1:4" ht="16.5">
      <c r="A59" s="18" t="s">
        <v>63</v>
      </c>
      <c r="B59" s="31"/>
      <c r="C59" s="31"/>
      <c r="D59" s="153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295" t="s">
        <v>318</v>
      </c>
      <c r="E1" s="295"/>
      <c r="F1" s="295"/>
      <c r="G1" s="295"/>
    </row>
    <row r="2" spans="1:7" ht="35.25" customHeight="1">
      <c r="A2" s="258" t="s">
        <v>294</v>
      </c>
      <c r="B2" s="258"/>
      <c r="C2" s="258"/>
      <c r="D2" s="258"/>
      <c r="E2" s="258"/>
      <c r="F2" s="258"/>
      <c r="G2" s="258"/>
    </row>
    <row r="3" ht="4.5" customHeight="1"/>
    <row r="4" spans="1:7" s="9" customFormat="1" ht="39.75" customHeight="1">
      <c r="A4" s="267" t="s">
        <v>34</v>
      </c>
      <c r="B4" s="267" t="s">
        <v>85</v>
      </c>
      <c r="C4" s="267" t="s">
        <v>89</v>
      </c>
      <c r="D4" s="267" t="s">
        <v>86</v>
      </c>
      <c r="E4" s="267" t="s">
        <v>35</v>
      </c>
      <c r="F4" s="267" t="s">
        <v>87</v>
      </c>
      <c r="G4" s="267" t="s">
        <v>88</v>
      </c>
    </row>
    <row r="5" spans="1:7" s="9" customFormat="1" ht="102" customHeight="1">
      <c r="A5" s="268"/>
      <c r="B5" s="268"/>
      <c r="C5" s="268"/>
      <c r="D5" s="268"/>
      <c r="E5" s="268"/>
      <c r="F5" s="268"/>
      <c r="G5" s="268"/>
    </row>
    <row r="6" spans="1:7" s="32" customFormat="1" ht="47.25">
      <c r="A6" s="154" t="s">
        <v>289</v>
      </c>
      <c r="B6" s="129" t="s">
        <v>137</v>
      </c>
      <c r="C6" s="129" t="s">
        <v>72</v>
      </c>
      <c r="D6" s="129" t="s">
        <v>72</v>
      </c>
      <c r="E6" s="129" t="s">
        <v>73</v>
      </c>
      <c r="F6" s="129" t="s">
        <v>74</v>
      </c>
      <c r="G6" s="130">
        <f>G36</f>
        <v>3926993.5399999996</v>
      </c>
    </row>
    <row r="7" spans="1:12" s="12" customFormat="1" ht="150" customHeight="1">
      <c r="A7" s="24" t="s">
        <v>138</v>
      </c>
      <c r="B7" s="131">
        <v>805</v>
      </c>
      <c r="C7" s="132" t="s">
        <v>75</v>
      </c>
      <c r="D7" s="132" t="s">
        <v>76</v>
      </c>
      <c r="E7" s="132" t="s">
        <v>278</v>
      </c>
      <c r="F7" s="133" t="s">
        <v>44</v>
      </c>
      <c r="G7" s="134">
        <v>555000</v>
      </c>
      <c r="L7" s="93"/>
    </row>
    <row r="8" spans="1:10" s="12" customFormat="1" ht="153" customHeight="1">
      <c r="A8" s="20" t="s">
        <v>140</v>
      </c>
      <c r="B8" s="131">
        <v>805</v>
      </c>
      <c r="C8" s="128" t="s">
        <v>75</v>
      </c>
      <c r="D8" s="128" t="s">
        <v>77</v>
      </c>
      <c r="E8" s="135" t="s">
        <v>222</v>
      </c>
      <c r="F8" s="135" t="s">
        <v>44</v>
      </c>
      <c r="G8" s="136">
        <v>697000</v>
      </c>
      <c r="I8" s="151"/>
      <c r="J8" s="93"/>
    </row>
    <row r="9" spans="1:10" s="9" customFormat="1" ht="94.5" customHeight="1">
      <c r="A9" s="20" t="s">
        <v>142</v>
      </c>
      <c r="B9" s="131">
        <v>805</v>
      </c>
      <c r="C9" s="128" t="s">
        <v>75</v>
      </c>
      <c r="D9" s="128" t="s">
        <v>77</v>
      </c>
      <c r="E9" s="135" t="s">
        <v>222</v>
      </c>
      <c r="F9" s="135" t="s">
        <v>40</v>
      </c>
      <c r="G9" s="136">
        <v>151190</v>
      </c>
      <c r="I9" s="15"/>
      <c r="J9" s="15"/>
    </row>
    <row r="10" spans="1:7" s="9" customFormat="1" ht="78.75" customHeight="1">
      <c r="A10" s="20" t="s">
        <v>159</v>
      </c>
      <c r="B10" s="131">
        <v>805</v>
      </c>
      <c r="C10" s="128" t="s">
        <v>75</v>
      </c>
      <c r="D10" s="128" t="s">
        <v>77</v>
      </c>
      <c r="E10" s="135" t="s">
        <v>222</v>
      </c>
      <c r="F10" s="135" t="s">
        <v>45</v>
      </c>
      <c r="G10" s="136">
        <v>3000</v>
      </c>
    </row>
    <row r="11" spans="1:7" s="9" customFormat="1" ht="47.25">
      <c r="A11" s="20" t="s">
        <v>313</v>
      </c>
      <c r="B11" s="131">
        <v>805</v>
      </c>
      <c r="C11" s="128" t="s">
        <v>75</v>
      </c>
      <c r="D11" s="128" t="s">
        <v>71</v>
      </c>
      <c r="E11" s="135" t="s">
        <v>312</v>
      </c>
      <c r="F11" s="135" t="s">
        <v>45</v>
      </c>
      <c r="G11" s="136">
        <v>100000</v>
      </c>
    </row>
    <row r="12" spans="1:7" s="17" customFormat="1" ht="64.5" customHeight="1">
      <c r="A12" s="20" t="s">
        <v>143</v>
      </c>
      <c r="B12" s="131">
        <v>805</v>
      </c>
      <c r="C12" s="128" t="s">
        <v>75</v>
      </c>
      <c r="D12" s="128" t="s">
        <v>78</v>
      </c>
      <c r="E12" s="135" t="s">
        <v>231</v>
      </c>
      <c r="F12" s="135" t="s">
        <v>45</v>
      </c>
      <c r="G12" s="136">
        <v>20000</v>
      </c>
    </row>
    <row r="13" spans="1:7" s="9" customFormat="1" ht="157.5">
      <c r="A13" s="20" t="s">
        <v>144</v>
      </c>
      <c r="B13" s="161">
        <v>805</v>
      </c>
      <c r="C13" s="162" t="s">
        <v>75</v>
      </c>
      <c r="D13" s="162" t="s">
        <v>79</v>
      </c>
      <c r="E13" s="135" t="s">
        <v>285</v>
      </c>
      <c r="F13" s="128" t="s">
        <v>40</v>
      </c>
      <c r="G13" s="137">
        <v>20000</v>
      </c>
    </row>
    <row r="14" spans="1:7" s="9" customFormat="1" ht="81.75" customHeight="1">
      <c r="A14" s="171" t="s">
        <v>257</v>
      </c>
      <c r="B14" s="166">
        <v>805</v>
      </c>
      <c r="C14" s="167" t="s">
        <v>75</v>
      </c>
      <c r="D14" s="167" t="s">
        <v>79</v>
      </c>
      <c r="E14" s="172" t="s">
        <v>286</v>
      </c>
      <c r="F14" s="162" t="s">
        <v>40</v>
      </c>
      <c r="G14" s="163">
        <v>5000</v>
      </c>
    </row>
    <row r="15" spans="1:7" s="9" customFormat="1" ht="204.75">
      <c r="A15" s="165" t="s">
        <v>305</v>
      </c>
      <c r="B15" s="164" t="s">
        <v>137</v>
      </c>
      <c r="C15" s="164" t="s">
        <v>75</v>
      </c>
      <c r="D15" s="164" t="s">
        <v>79</v>
      </c>
      <c r="E15" s="169" t="s">
        <v>298</v>
      </c>
      <c r="F15" s="169">
        <v>200</v>
      </c>
      <c r="G15" s="170">
        <v>125.14</v>
      </c>
    </row>
    <row r="16" spans="1:7" s="9" customFormat="1" ht="299.25">
      <c r="A16" s="168" t="s">
        <v>306</v>
      </c>
      <c r="B16" s="164" t="s">
        <v>137</v>
      </c>
      <c r="C16" s="164" t="s">
        <v>75</v>
      </c>
      <c r="D16" s="164" t="s">
        <v>79</v>
      </c>
      <c r="E16" s="169" t="s">
        <v>299</v>
      </c>
      <c r="F16" s="169">
        <v>200</v>
      </c>
      <c r="G16" s="170">
        <v>526.87</v>
      </c>
    </row>
    <row r="17" spans="1:7" s="9" customFormat="1" ht="126">
      <c r="A17" s="168" t="s">
        <v>311</v>
      </c>
      <c r="B17" s="164" t="s">
        <v>137</v>
      </c>
      <c r="C17" s="164" t="s">
        <v>75</v>
      </c>
      <c r="D17" s="164" t="s">
        <v>79</v>
      </c>
      <c r="E17" s="169" t="s">
        <v>300</v>
      </c>
      <c r="F17" s="169">
        <v>200</v>
      </c>
      <c r="G17" s="170">
        <v>125.14</v>
      </c>
    </row>
    <row r="18" spans="1:7" s="9" customFormat="1" ht="157.5">
      <c r="A18" s="168" t="s">
        <v>310</v>
      </c>
      <c r="B18" s="164" t="s">
        <v>137</v>
      </c>
      <c r="C18" s="164" t="s">
        <v>75</v>
      </c>
      <c r="D18" s="164" t="s">
        <v>79</v>
      </c>
      <c r="E18" s="169" t="s">
        <v>303</v>
      </c>
      <c r="F18" s="169">
        <v>200</v>
      </c>
      <c r="G18" s="170">
        <v>125.14</v>
      </c>
    </row>
    <row r="19" spans="1:7" s="9" customFormat="1" ht="204.75">
      <c r="A19" s="168" t="s">
        <v>307</v>
      </c>
      <c r="B19" s="164" t="s">
        <v>137</v>
      </c>
      <c r="C19" s="164" t="s">
        <v>75</v>
      </c>
      <c r="D19" s="164" t="s">
        <v>79</v>
      </c>
      <c r="E19" s="169" t="s">
        <v>304</v>
      </c>
      <c r="F19" s="169">
        <v>200</v>
      </c>
      <c r="G19" s="170">
        <v>125.14</v>
      </c>
    </row>
    <row r="20" spans="1:7" s="9" customFormat="1" ht="189">
      <c r="A20" s="168" t="s">
        <v>308</v>
      </c>
      <c r="B20" s="164" t="s">
        <v>137</v>
      </c>
      <c r="C20" s="164" t="s">
        <v>75</v>
      </c>
      <c r="D20" s="164" t="s">
        <v>79</v>
      </c>
      <c r="E20" s="169" t="s">
        <v>302</v>
      </c>
      <c r="F20" s="169">
        <v>200</v>
      </c>
      <c r="G20" s="170">
        <v>125.14</v>
      </c>
    </row>
    <row r="21" spans="1:7" s="9" customFormat="1" ht="141.75">
      <c r="A21" s="168" t="s">
        <v>309</v>
      </c>
      <c r="B21" s="164" t="s">
        <v>137</v>
      </c>
      <c r="C21" s="164" t="s">
        <v>75</v>
      </c>
      <c r="D21" s="164" t="s">
        <v>79</v>
      </c>
      <c r="E21" s="169" t="s">
        <v>301</v>
      </c>
      <c r="F21" s="169">
        <v>200</v>
      </c>
      <c r="G21" s="170">
        <v>125.14</v>
      </c>
    </row>
    <row r="22" spans="1:7" s="9" customFormat="1" ht="70.5" customHeight="1">
      <c r="A22" s="20" t="s">
        <v>288</v>
      </c>
      <c r="B22" s="131">
        <v>805</v>
      </c>
      <c r="C22" s="128" t="s">
        <v>75</v>
      </c>
      <c r="D22" s="128" t="s">
        <v>79</v>
      </c>
      <c r="E22" s="135" t="s">
        <v>263</v>
      </c>
      <c r="F22" s="128" t="s">
        <v>40</v>
      </c>
      <c r="G22" s="137">
        <v>55000</v>
      </c>
    </row>
    <row r="23" spans="1:7" s="9" customFormat="1" ht="141" customHeight="1">
      <c r="A23" s="20" t="s">
        <v>235</v>
      </c>
      <c r="B23" s="131">
        <v>805</v>
      </c>
      <c r="C23" s="128" t="s">
        <v>76</v>
      </c>
      <c r="D23" s="128" t="s">
        <v>80</v>
      </c>
      <c r="E23" s="135" t="s">
        <v>232</v>
      </c>
      <c r="F23" s="135" t="s">
        <v>44</v>
      </c>
      <c r="G23" s="136">
        <v>81000</v>
      </c>
    </row>
    <row r="24" spans="1:7" s="9" customFormat="1" ht="80.25" customHeight="1">
      <c r="A24" s="20" t="s">
        <v>48</v>
      </c>
      <c r="B24" s="131">
        <v>805</v>
      </c>
      <c r="C24" s="128" t="s">
        <v>80</v>
      </c>
      <c r="D24" s="128" t="s">
        <v>81</v>
      </c>
      <c r="E24" s="135" t="s">
        <v>225</v>
      </c>
      <c r="F24" s="135" t="s">
        <v>40</v>
      </c>
      <c r="G24" s="136">
        <v>20000</v>
      </c>
    </row>
    <row r="25" spans="1:7" s="9" customFormat="1" ht="82.5" customHeight="1">
      <c r="A25" s="20" t="s">
        <v>51</v>
      </c>
      <c r="B25" s="131">
        <v>805</v>
      </c>
      <c r="C25" s="128" t="s">
        <v>77</v>
      </c>
      <c r="D25" s="128" t="s">
        <v>82</v>
      </c>
      <c r="E25" s="135" t="s">
        <v>270</v>
      </c>
      <c r="F25" s="135" t="s">
        <v>40</v>
      </c>
      <c r="G25" s="136">
        <v>1000</v>
      </c>
    </row>
    <row r="26" spans="1:7" s="9" customFormat="1" ht="61.5" customHeight="1">
      <c r="A26" s="20" t="s">
        <v>282</v>
      </c>
      <c r="B26" s="131">
        <v>805</v>
      </c>
      <c r="C26" s="128" t="s">
        <v>83</v>
      </c>
      <c r="D26" s="128" t="s">
        <v>76</v>
      </c>
      <c r="E26" s="135" t="s">
        <v>233</v>
      </c>
      <c r="F26" s="135" t="s">
        <v>40</v>
      </c>
      <c r="G26" s="136">
        <v>95011.83</v>
      </c>
    </row>
    <row r="27" spans="1:7" s="9" customFormat="1" ht="61.5" customHeight="1">
      <c r="A27" s="20" t="s">
        <v>39</v>
      </c>
      <c r="B27" s="131">
        <v>805</v>
      </c>
      <c r="C27" s="128" t="s">
        <v>83</v>
      </c>
      <c r="D27" s="128" t="s">
        <v>80</v>
      </c>
      <c r="E27" s="135" t="s">
        <v>228</v>
      </c>
      <c r="F27" s="135" t="s">
        <v>40</v>
      </c>
      <c r="G27" s="136">
        <v>286000</v>
      </c>
    </row>
    <row r="28" spans="1:12" s="9" customFormat="1" ht="54" customHeight="1">
      <c r="A28" s="150" t="s">
        <v>283</v>
      </c>
      <c r="B28" s="131">
        <v>805</v>
      </c>
      <c r="C28" s="128" t="s">
        <v>83</v>
      </c>
      <c r="D28" s="128" t="s">
        <v>80</v>
      </c>
      <c r="E28" s="135" t="s">
        <v>284</v>
      </c>
      <c r="F28" s="135" t="s">
        <v>40</v>
      </c>
      <c r="G28" s="136">
        <v>5000</v>
      </c>
      <c r="J28" s="15"/>
      <c r="L28" s="15"/>
    </row>
    <row r="29" spans="1:7" s="9" customFormat="1" ht="99.75" customHeight="1">
      <c r="A29" s="20" t="s">
        <v>146</v>
      </c>
      <c r="B29" s="131">
        <v>805</v>
      </c>
      <c r="C29" s="128" t="s">
        <v>71</v>
      </c>
      <c r="D29" s="128" t="s">
        <v>71</v>
      </c>
      <c r="E29" s="135" t="s">
        <v>273</v>
      </c>
      <c r="F29" s="135" t="s">
        <v>40</v>
      </c>
      <c r="G29" s="136">
        <v>1000</v>
      </c>
    </row>
    <row r="30" spans="1:15" s="9" customFormat="1" ht="108.75" customHeight="1">
      <c r="A30" s="38" t="s">
        <v>147</v>
      </c>
      <c r="B30" s="131">
        <v>805</v>
      </c>
      <c r="C30" s="135" t="s">
        <v>84</v>
      </c>
      <c r="D30" s="135" t="s">
        <v>75</v>
      </c>
      <c r="E30" s="135" t="s">
        <v>230</v>
      </c>
      <c r="F30" s="135" t="s">
        <v>44</v>
      </c>
      <c r="G30" s="136">
        <v>775000</v>
      </c>
      <c r="I30" s="15"/>
      <c r="K30" s="15"/>
      <c r="O30" s="15"/>
    </row>
    <row r="31" spans="1:15" s="9" customFormat="1" ht="83.25" customHeight="1">
      <c r="A31" s="20" t="s">
        <v>134</v>
      </c>
      <c r="B31" s="131">
        <v>805</v>
      </c>
      <c r="C31" s="128" t="s">
        <v>84</v>
      </c>
      <c r="D31" s="128" t="s">
        <v>75</v>
      </c>
      <c r="E31" s="135" t="s">
        <v>230</v>
      </c>
      <c r="F31" s="135" t="s">
        <v>40</v>
      </c>
      <c r="G31" s="136">
        <v>701000</v>
      </c>
      <c r="O31" s="15"/>
    </row>
    <row r="32" spans="1:7" s="9" customFormat="1" ht="88.5" customHeight="1">
      <c r="A32" s="150" t="s">
        <v>211</v>
      </c>
      <c r="B32" s="131">
        <v>805</v>
      </c>
      <c r="C32" s="128" t="s">
        <v>84</v>
      </c>
      <c r="D32" s="128" t="s">
        <v>75</v>
      </c>
      <c r="E32" s="135" t="s">
        <v>230</v>
      </c>
      <c r="F32" s="135" t="s">
        <v>45</v>
      </c>
      <c r="G32" s="136">
        <v>2000</v>
      </c>
    </row>
    <row r="33" spans="1:12" s="9" customFormat="1" ht="194.25" customHeight="1">
      <c r="A33" s="138" t="s">
        <v>261</v>
      </c>
      <c r="B33" s="131">
        <v>805</v>
      </c>
      <c r="C33" s="128" t="s">
        <v>84</v>
      </c>
      <c r="D33" s="128" t="s">
        <v>75</v>
      </c>
      <c r="E33" s="135" t="s">
        <v>259</v>
      </c>
      <c r="F33" s="135" t="s">
        <v>44</v>
      </c>
      <c r="G33" s="136">
        <v>16000</v>
      </c>
      <c r="L33" s="15"/>
    </row>
    <row r="34" spans="1:7" s="17" customFormat="1" ht="78.75" customHeight="1">
      <c r="A34" s="138" t="s">
        <v>261</v>
      </c>
      <c r="B34" s="131">
        <v>805</v>
      </c>
      <c r="C34" s="128" t="s">
        <v>84</v>
      </c>
      <c r="D34" s="128" t="s">
        <v>75</v>
      </c>
      <c r="E34" s="135" t="s">
        <v>260</v>
      </c>
      <c r="F34" s="135" t="s">
        <v>40</v>
      </c>
      <c r="G34" s="136">
        <v>221494</v>
      </c>
    </row>
    <row r="35" spans="1:7" ht="78.75">
      <c r="A35" s="20" t="s">
        <v>69</v>
      </c>
      <c r="B35" s="131">
        <v>805</v>
      </c>
      <c r="C35" s="128" t="s">
        <v>81</v>
      </c>
      <c r="D35" s="128" t="s">
        <v>75</v>
      </c>
      <c r="E35" s="135" t="s">
        <v>287</v>
      </c>
      <c r="F35" s="135" t="s">
        <v>62</v>
      </c>
      <c r="G35" s="136">
        <v>115020</v>
      </c>
    </row>
    <row r="36" spans="1:7" ht="15.75">
      <c r="A36" s="29" t="s">
        <v>63</v>
      </c>
      <c r="B36" s="29"/>
      <c r="C36" s="35"/>
      <c r="D36" s="35"/>
      <c r="E36" s="23"/>
      <c r="F36" s="23"/>
      <c r="G36" s="19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2023-01-24T10:59:07Z</cp:lastPrinted>
  <dcterms:created xsi:type="dcterms:W3CDTF">2015-11-12T13:52:25Z</dcterms:created>
  <dcterms:modified xsi:type="dcterms:W3CDTF">2023-02-03T05:44:17Z</dcterms:modified>
  <cp:category/>
  <cp:version/>
  <cp:contentType/>
  <cp:contentStatus/>
</cp:coreProperties>
</file>