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.№1 нормативы" sheetId="1" r:id="rId1"/>
    <sheet name="Прил.№2 Доходы (табл.1)) (2)" sheetId="2" r:id="rId2"/>
    <sheet name="Прил.№2 Доходы (табл.1) " sheetId="3" state="hidden" r:id="rId3"/>
    <sheet name="Прил.№2 Доходы (табл.1)" sheetId="4" state="hidden" r:id="rId4"/>
    <sheet name="Прил.№2 Доходы (табл.2) (2)" sheetId="5" r:id="rId5"/>
    <sheet name="Прил.№3 ист.вн.фин. (2)" sheetId="6" r:id="rId6"/>
    <sheet name="Прил.№4 ист.вн.фин." sheetId="7" state="hidden" r:id="rId7"/>
    <sheet name="Прил.4" sheetId="8" r:id="rId8"/>
    <sheet name="Прил.6" sheetId="9" state="hidden" r:id="rId9"/>
    <sheet name="Прил.5" sheetId="10" r:id="rId10"/>
    <sheet name="Прил.8" sheetId="11" state="hidden" r:id="rId11"/>
    <sheet name="Прил.9" sheetId="12" state="hidden" r:id="rId12"/>
    <sheet name="Прил.6," sheetId="13" r:id="rId13"/>
    <sheet name="Прил.10" sheetId="14" state="hidden" r:id="rId14"/>
    <sheet name="Прил.№7 внутр.заимст.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<sst xmlns="http://schemas.openxmlformats.org/spreadsheetml/2006/main" count="1157" uniqueCount="462">
  <si>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</si>
  <si>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</si>
  <si>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</si>
  <si>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</si>
  <si>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</si>
  <si>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</si>
  <si>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</si>
  <si>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</si>
  <si>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</si>
  <si>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</si>
  <si>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</si>
  <si>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</si>
  <si>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</si>
  <si>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</si>
  <si>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</si>
  <si>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</si>
  <si>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</si>
  <si>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</si>
  <si>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</si>
  <si>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</si>
  <si>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</si>
  <si>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</si>
  <si>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</si>
  <si>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</si>
  <si>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</si>
  <si>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</si>
  <si>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</si>
  <si>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</si>
  <si>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</si>
  <si>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</si>
  <si>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</si>
  <si>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</si>
  <si>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Итого: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</si>
  <si>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</si>
  <si>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</si>
  <si>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</si>
  <si>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</si>
  <si>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</si>
  <si>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</si>
  <si>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</si>
  <si>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</si>
  <si>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</si>
  <si>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</si>
  <si>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</si>
  <si>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</si>
  <si>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</si>
  <si>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</si>
  <si>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</si>
  <si>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</si>
  <si>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</si>
  <si>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</si>
  <si>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</si>
  <si>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</si>
  <si>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</si>
  <si>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</si>
  <si>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</si>
  <si>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</si>
  <si>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</si>
  <si>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</si>
  <si>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</si>
  <si>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</si>
  <si>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</si>
  <si>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</si>
  <si>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</si>
  <si>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</si>
  <si>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</si>
  <si>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</si>
  <si>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</si>
  <si>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</si>
  <si>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</si>
  <si>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</si>
  <si>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</si>
  <si>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</si>
  <si>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</si>
  <si>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</si>
  <si>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</si>
  <si>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</si>
  <si>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</si>
  <si>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</si>
  <si>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</si>
  <si>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</si>
  <si>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</si>
  <si>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</si>
  <si>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</si>
  <si>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</si>
  <si>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</si>
  <si>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</si>
  <si>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</si>
  <si>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</si>
  <si>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</si>
  <si>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</si>
  <si>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</si>
  <si>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</si>
  <si>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</si>
  <si>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</si>
  <si>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</si>
  <si>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</si>
  <si>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</si>
  <si>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</si>
  <si>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</si>
  <si>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</si>
  <si>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</si>
  <si>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</si>
  <si>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</si>
  <si>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</si>
  <si>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</si>
  <si>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</si>
  <si>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</si>
  <si>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</si>
  <si>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</si>
  <si>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</si>
  <si>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</si>
  <si>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</si>
  <si>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</si>
  <si>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</si>
  <si>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</si>
  <si>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</si>
  <si>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</si>
  <si>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</si>
  <si>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</si>
  <si>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</si>
  <si>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</si>
  <si>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</si>
  <si>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</si>
  <si>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</si>
  <si>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</si>
  <si>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</si>
  <si>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</si>
  <si>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</si>
  <si>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</si>
  <si>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</si>
  <si>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</si>
  <si>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</si>
  <si>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</si>
  <si>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</si>
  <si>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</si>
  <si>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</si>
  <si>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</si>
  <si>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</si>
  <si>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</si>
  <si>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</si>
  <si>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</si>
  <si>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</si>
  <si>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</si>
  <si>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</si>
  <si>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</si>
  <si>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</si>
  <si>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</si>
  <si>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</si>
  <si>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</si>
  <si>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</si>
  <si>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</si>
  <si>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</si>
  <si>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</si>
  <si>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</si>
  <si>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</si>
  <si>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</si>
  <si>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</si>
  <si>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</si>
  <si>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</si>
  <si>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</si>
  <si>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</si>
  <si>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</si>
  <si>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</si>
  <si>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</si>
  <si>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</si>
  <si>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</si>
  <si>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</si>
  <si>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</si>
  <si>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</si>
  <si>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</si>
  <si>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</si>
  <si>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</si>
  <si>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</si>
  <si>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</si>
  <si>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</si>
  <si>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</si>
  <si>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</si>
  <si>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</si>
  <si>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</si>
  <si>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</si>
  <si>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</si>
  <si>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</si>
  <si>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</si>
  <si>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</si>
  <si>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</si>
  <si>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</si>
  <si>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</si>
  <si>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</si>
  <si>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</si>
  <si>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</si>
  <si>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</si>
  <si>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</si>
  <si>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</si>
  <si>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</si>
  <si>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</si>
  <si>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</si>
  <si>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</si>
  <si>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</si>
  <si>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</si>
  <si>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</si>
  <si>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</si>
  <si>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</si>
  <si>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</si>
  <si>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</si>
  <si>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</si>
  <si>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</si>
  <si>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</si>
  <si>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</si>
  <si>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</si>
  <si>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</si>
  <si>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</si>
  <si>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</si>
  <si>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</si>
  <si>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</si>
  <si>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</si>
  <si>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</si>
  <si>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</si>
  <si>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</si>
  <si>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</si>
  <si>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</si>
  <si>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</si>
  <si>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</si>
  <si>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</si>
  <si>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</si>
  <si>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</si>
  <si>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</si>
  <si>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</si>
  <si>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</si>
  <si>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</si>
  <si>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</si>
  <si>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</si>
  <si>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</si>
  <si>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</si>
  <si>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</si>
  <si>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</si>
  <si>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</si>
  <si>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</si>
  <si>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</si>
  <si>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</si>
  <si>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</si>
  <si>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</si>
  <si>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</si>
  <si>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</si>
  <si>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</si>
  <si>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</si>
  <si>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</si>
  <si>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</si>
  <si>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</si>
  <si>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</si>
  <si>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</si>
  <si>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</si>
  <si>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</si>
  <si>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</si>
  <si>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</si>
  <si>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</si>
  <si>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</si>
  <si>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</si>
  <si>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</si>
  <si>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</si>
  <si>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</si>
  <si>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</si>
  <si>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</si>
  <si>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</si>
  <si>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</si>
  <si>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000 1010201001 0000 110</t>
  </si>
  <si>
    <t>000 1060603310 0000 110</t>
  </si>
  <si>
    <t>000 1060604310 0000 110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</si>
  <si>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</si>
  <si>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</si>
  <si>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</si>
  <si>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</si>
  <si>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</si>
  <si>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</si>
  <si>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</si>
  <si>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</si>
  <si>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</si>
  <si>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</si>
  <si>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</si>
  <si>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</si>
  <si>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</si>
  <si>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</si>
  <si>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</si>
  <si>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</si>
  <si>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</si>
  <si>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</si>
  <si>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</si>
  <si>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</si>
  <si>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</si>
  <si>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</si>
  <si>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</si>
  <si>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</si>
  <si>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</si>
  <si>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</si>
  <si>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</si>
  <si>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</si>
  <si>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</si>
  <si>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</si>
  <si>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</si>
  <si>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</si>
  <si>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</si>
  <si>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</si>
  <si>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</si>
  <si>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</si>
  <si>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</si>
  <si>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</si>
  <si>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</si>
  <si>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</si>
  <si>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</si>
  <si>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</si>
  <si>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</si>
  <si>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</si>
  <si>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</si>
  <si>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</si>
  <si>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</si>
  <si>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</si>
  <si>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</si>
  <si>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</si>
  <si>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</si>
  <si>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</si>
  <si>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</si>
  <si>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</si>
  <si>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</si>
  <si>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000 2021000000 0000 150</t>
  </si>
  <si>
    <t xml:space="preserve"> 000 2021500100 0000 150</t>
  </si>
  <si>
    <t xml:space="preserve"> 000 2021500110 0000 150</t>
  </si>
  <si>
    <t xml:space="preserve"> 000 2021500200 0000 150</t>
  </si>
  <si>
    <t xml:space="preserve"> 000 2021500210 0000 150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</si>
  <si>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</si>
  <si>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</si>
  <si>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</si>
  <si>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</si>
  <si>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</si>
  <si>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</si>
  <si>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000 2024000000 0000 150</t>
  </si>
  <si>
    <t xml:space="preserve"> 000 2024001400 0000 150</t>
  </si>
  <si>
    <t xml:space="preserve"> 000 2024001410 0000 150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</si>
  <si>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</si>
  <si>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</si>
  <si>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</si>
  <si>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</si>
  <si>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</si>
  <si>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 xml:space="preserve">% отчислений в бюджет сельского поселения 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</si>
  <si>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</si>
  <si>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</si>
  <si>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</si>
  <si>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</si>
  <si>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</si>
  <si>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</si>
  <si>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</si>
  <si>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</si>
  <si>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</si>
  <si>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</si>
  <si>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</si>
  <si>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</si>
  <si>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</si>
  <si>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</si>
  <si>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</si>
  <si>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</si>
  <si>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</si>
  <si>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</si>
  <si>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</si>
  <si>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</si>
  <si>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</si>
  <si>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</si>
  <si>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</si>
  <si>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</si>
  <si>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</si>
  <si>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</si>
  <si>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</si>
  <si>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</si>
  <si>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</si>
  <si>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</si>
  <si>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</si>
  <si>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</si>
  <si>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</si>
  <si>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</si>
  <si>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</si>
  <si>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</si>
  <si>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</si>
  <si>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</si>
  <si>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</si>
  <si>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</si>
  <si>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000 1110502000 0000 120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</si>
  <si>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</si>
  <si>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</si>
  <si>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</si>
  <si>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30 9 00 10290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</si>
  <si>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</si>
  <si>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</si>
  <si>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</si>
  <si>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2023 год</t>
  </si>
  <si>
    <t>Сумма         2022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</si>
  <si>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</si>
  <si>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</si>
  <si>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</si>
  <si>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</si>
  <si>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</si>
  <si>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</si>
  <si>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05 1 01 10140</t>
  </si>
  <si>
    <t>05 1 01 10150</t>
  </si>
  <si>
    <t>30 9 00 10160</t>
  </si>
  <si>
    <t>30 9 00 10170</t>
  </si>
  <si>
    <t>Сумма         2023 год</t>
  </si>
  <si>
    <t>09</t>
  </si>
  <si>
    <t>0409</t>
  </si>
  <si>
    <t>Дорожное хозяйство (дорожные фонды)</t>
  </si>
  <si>
    <t xml:space="preserve">Муниципальная программа "Содержание  и ремонт  автомобильных дорог
общего пользования Мугреево-Никольского  сельского поселения
Южского муниципального района на 2021-2023годы"
</t>
  </si>
  <si>
    <t>500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</si>
  <si>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</si>
  <si>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субсидии бюджетам сельских поселений /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</si>
  <si>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805 2024001410 0000 150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</si>
  <si>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</si>
  <si>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r>
  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</t>
    </r>
    <r>
      <rPr>
        <u val="single"/>
        <sz val="11"/>
        <color indexed="8"/>
        <rFont val="Times New Roman"/>
        <family val="1"/>
      </rPr>
      <t>от __________</t>
    </r>
    <r>
      <rPr>
        <sz val="11"/>
        <color indexed="8"/>
        <rFont val="Times New Roman"/>
        <family val="1"/>
      </rPr>
      <t>г.№</t>
    </r>
    <r>
      <rPr>
        <u val="single"/>
        <sz val="11"/>
        <color indexed="8"/>
        <rFont val="Times New Roman"/>
        <family val="1"/>
      </rPr>
      <t>____</t>
    </r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</si>
  <si>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__________г.№____</t>
  </si>
  <si>
    <t xml:space="preserve">Программа муниципальных внутренних заимствований
Мугреево-Никольского сельского поселения
на 2022 год и плановый период 2023 и 2024 годов 
</t>
  </si>
  <si>
    <t>2024 год</t>
  </si>
  <si>
    <t>Сумма         2024 год</t>
  </si>
  <si>
    <r>
      <t xml:space="preserve">Источники внутреннего финансирования дефицита бюджета Мугреево-Никольского сельского поселения на 2022 год и плановый период 2023 и 2024 годов                                                                                                               </t>
    </r>
  </si>
  <si>
    <t>Безвозмездные поступления в бюджет Мугреево-Никольского сельского поселения в 2022 году и плановом периоде 2023 и 2024 годов</t>
  </si>
  <si>
    <t xml:space="preserve">Нормативы распределения доходов в бюджет Мугреево-Никольского сельского поселения на 2022 год и плановый период 2023 и 2024 годов 
</t>
  </si>
  <si>
    <t xml:space="preserve"> Дотации бюджетам сельских поселений на выравнивание бюджетной обеспеченности из бюджета субъекта Российской Федерации</t>
  </si>
  <si>
    <t xml:space="preserve">Доходы бюджета Мугреево-Никольского сельского поселения по кодам
классификации доходов бюджетов на 2022 год и на плановый период 2023 и 2024 годов. 
</t>
  </si>
  <si>
    <t>Дотация бюджетам сельских поселений на выравнивание бюджетной обеспеченности из бюджета субъекта Российской Федерации / 805 2 02 15001 10 0000 150</t>
  </si>
  <si>
    <t>Дотации бюджетам сельских поселений на поддержку мер по обеспечению сбалансированности бюджетов /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</si>
  <si>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  /   805 2 02 35118 10 0000 150 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</si>
  <si>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</si>
  <si>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</si>
  <si>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</si>
  <si>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</si>
  <si>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</si>
  <si>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</si>
  <si>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</si>
  <si>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</si>
  <si>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</si>
  <si>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</si>
  <si>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</si>
  <si>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</si>
  <si>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</si>
  <si>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</si>
  <si>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</si>
  <si>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2022 год и на плановый период 2023 и 2024 годов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</si>
  <si>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</si>
  <si>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Мугреево-Никольского сельского поселения "Энергоэффективность и энергосбережение "</t>
  </si>
  <si>
    <t>Основное мероприятие "Повышение энергетической эффективности учреждений Мугреево-Никольского  сельского поселения"</t>
  </si>
  <si>
    <t>02 0 00 00000</t>
  </si>
  <si>
    <t>02 1 00 00000</t>
  </si>
  <si>
    <t>02 1 01 00000</t>
  </si>
  <si>
    <t>02 1 01 20180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</si>
  <si>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</si>
  <si>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</si>
  <si>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</si>
  <si>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</si>
  <si>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</si>
  <si>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Мугреево-Никольского сельского поселения на 2022 год и на плановый период 2023 и 2024 годов</t>
  </si>
  <si>
    <t xml:space="preserve">Молодежная политика 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</si>
  <si>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2022 год и на плановый период 2023 и 2024 годов                                                                                       </t>
  </si>
  <si>
    <t xml:space="preserve">  Приложение № 3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__________г.№____</t>
  </si>
  <si>
    <t xml:space="preserve">  Приложение № 4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__________г.№____</t>
  </si>
  <si>
    <t xml:space="preserve">  Приложение № 5
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__________г.№____</t>
  </si>
  <si>
    <t xml:space="preserve"> Приложение № 6
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__________г.№____</t>
  </si>
  <si>
    <t xml:space="preserve">  Приложение № 7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__________г.№____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</si>
</sst>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theme="1"/>
      <name val="Times New Roman"/>
      <family val="1"/>
    </font>
    <font>
      <i/>
      <sz val="10"/>
      <color rgb="FF0020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3" fillId="0" borderId="1">
      <alignment horizontal="left" wrapText="1" indent="2"/>
      <protection/>
    </xf>
    <xf numFmtId="49" fontId="63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7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6" fillId="0" borderId="18" xfId="33" applyNumberFormat="1" applyFont="1" applyFill="1" applyBorder="1" applyAlignment="1">
      <alignment horizontal="center" vertical="top"/>
      <protection/>
    </xf>
    <xf numFmtId="2" fontId="37" fillId="0" borderId="18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8" fillId="0" borderId="18" xfId="33" applyNumberFormat="1" applyFont="1" applyFill="1" applyBorder="1" applyAlignment="1">
      <alignment horizontal="justify" vertical="top"/>
      <protection/>
    </xf>
    <xf numFmtId="2" fontId="36" fillId="0" borderId="18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7" fillId="0" borderId="18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7" fillId="0" borderId="18" xfId="33" applyNumberFormat="1" applyFont="1" applyFill="1" applyBorder="1" applyAlignment="1">
      <alignment horizontal="justify" vertical="top"/>
      <protection/>
    </xf>
    <xf numFmtId="4" fontId="41" fillId="0" borderId="18" xfId="33" applyNumberFormat="1" applyFont="1" applyFill="1" applyBorder="1" applyAlignment="1">
      <alignment horizontal="center" vertical="center"/>
      <protection/>
    </xf>
    <xf numFmtId="2" fontId="23" fillId="0" borderId="18" xfId="33" applyNumberFormat="1" applyFont="1" applyFill="1" applyBorder="1" applyAlignment="1">
      <alignment horizontal="justify" vertical="top"/>
      <protection/>
    </xf>
    <xf numFmtId="49" fontId="23" fillId="0" borderId="18" xfId="33" applyNumberFormat="1" applyFont="1" applyFill="1" applyBorder="1" applyAlignment="1">
      <alignment horizontal="center" wrapText="1"/>
      <protection/>
    </xf>
    <xf numFmtId="4" fontId="23" fillId="0" borderId="18" xfId="33" applyNumberFormat="1" applyFont="1" applyFill="1" applyBorder="1" applyAlignment="1">
      <alignment horizontal="center" wrapText="1"/>
      <protection/>
    </xf>
    <xf numFmtId="0" fontId="41" fillId="0" borderId="18" xfId="33" applyFont="1" applyFill="1" applyBorder="1">
      <alignment/>
      <protection/>
    </xf>
    <xf numFmtId="0" fontId="27" fillId="0" borderId="18" xfId="33" applyFont="1" applyBorder="1" applyAlignment="1">
      <alignment wrapText="1"/>
      <protection/>
    </xf>
    <xf numFmtId="49" fontId="27" fillId="0" borderId="18" xfId="33" applyNumberFormat="1" applyFont="1" applyBorder="1" applyAlignment="1">
      <alignment horizontal="center"/>
      <protection/>
    </xf>
    <xf numFmtId="4" fontId="27" fillId="0" borderId="18" xfId="33" applyNumberFormat="1" applyFont="1" applyBorder="1" applyAlignment="1">
      <alignment horizontal="left" indent="1"/>
      <protection/>
    </xf>
    <xf numFmtId="49" fontId="23" fillId="0" borderId="18" xfId="33" applyNumberFormat="1" applyFont="1" applyFill="1" applyBorder="1" applyAlignment="1">
      <alignment horizontal="center"/>
      <protection/>
    </xf>
    <xf numFmtId="4" fontId="23" fillId="0" borderId="18" xfId="33" applyNumberFormat="1" applyFont="1" applyFill="1" applyBorder="1" applyAlignment="1">
      <alignment horizontal="center"/>
      <protection/>
    </xf>
    <xf numFmtId="49" fontId="41" fillId="0" borderId="18" xfId="33" applyNumberFormat="1" applyFont="1" applyFill="1" applyBorder="1" applyAlignment="1">
      <alignment horizontal="justify" vertical="top"/>
      <protection/>
    </xf>
    <xf numFmtId="49" fontId="36" fillId="0" borderId="18" xfId="33" applyNumberFormat="1" applyFont="1" applyFill="1" applyBorder="1" applyAlignment="1">
      <alignment horizontal="center" vertical="center" wrapText="1"/>
      <protection/>
    </xf>
    <xf numFmtId="0" fontId="37" fillId="0" borderId="18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1" fillId="0" borderId="18" xfId="33" applyNumberFormat="1" applyFont="1" applyFill="1" applyBorder="1" applyAlignment="1">
      <alignment horizontal="center" vertical="center" wrapText="1"/>
      <protection/>
    </xf>
    <xf numFmtId="49" fontId="41" fillId="0" borderId="18" xfId="33" applyNumberFormat="1" applyFont="1" applyFill="1" applyBorder="1" applyAlignment="1">
      <alignment horizontal="center"/>
      <protection/>
    </xf>
    <xf numFmtId="4" fontId="41" fillId="0" borderId="18" xfId="33" applyNumberFormat="1" applyFont="1" applyFill="1" applyBorder="1" applyAlignment="1">
      <alignment horizontal="center"/>
      <protection/>
    </xf>
    <xf numFmtId="49" fontId="27" fillId="0" borderId="18" xfId="33" applyNumberFormat="1" applyFont="1" applyBorder="1" applyAlignment="1">
      <alignment horizontal="center" wrapText="1"/>
      <protection/>
    </xf>
    <xf numFmtId="2" fontId="23" fillId="0" borderId="18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1" fillId="0" borderId="0" xfId="0" applyFont="1" applyAlignment="1">
      <alignment/>
    </xf>
    <xf numFmtId="49" fontId="66" fillId="0" borderId="0" xfId="0" applyNumberFormat="1" applyFont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2" xfId="0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9" fontId="69" fillId="0" borderId="12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justify" vertical="center" wrapText="1"/>
    </xf>
    <xf numFmtId="4" fontId="36" fillId="0" borderId="12" xfId="0" applyNumberFormat="1" applyFont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 wrapText="1"/>
    </xf>
    <xf numFmtId="4" fontId="36" fillId="24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6" fillId="24" borderId="12" xfId="0" applyNumberFormat="1" applyFont="1" applyFill="1" applyBorder="1" applyAlignment="1">
      <alignment horizontal="center" vertical="center" wrapText="1"/>
    </xf>
    <xf numFmtId="4" fontId="41" fillId="0" borderId="18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70" fillId="0" borderId="2" xfId="35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49" fontId="71" fillId="0" borderId="12" xfId="35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70" fillId="0" borderId="12" xfId="35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71" fillId="0" borderId="2" xfId="35" applyFont="1" applyAlignment="1" applyProtection="1">
      <alignment horizontal="center" vertical="top" wrapText="1"/>
      <protection/>
    </xf>
    <xf numFmtId="0" fontId="70" fillId="0" borderId="1" xfId="34" applyNumberFormat="1" applyFont="1" applyAlignment="1" applyProtection="1">
      <alignment vertical="top" wrapText="1"/>
      <protection/>
    </xf>
    <xf numFmtId="0" fontId="71" fillId="0" borderId="12" xfId="34" applyNumberFormat="1" applyFont="1" applyBorder="1" applyAlignment="1" applyProtection="1">
      <alignment horizontal="left" vertical="top" wrapText="1"/>
      <protection/>
    </xf>
    <xf numFmtId="0" fontId="70" fillId="0" borderId="12" xfId="34" applyNumberFormat="1" applyFont="1" applyBorder="1" applyAlignment="1" applyProtection="1">
      <alignment horizontal="left" vertical="top" wrapText="1"/>
      <protection/>
    </xf>
    <xf numFmtId="0" fontId="71" fillId="0" borderId="1" xfId="34" applyNumberFormat="1" applyFont="1" applyAlignment="1" applyProtection="1">
      <alignment horizontal="left" vertical="top" wrapText="1"/>
      <protection/>
    </xf>
    <xf numFmtId="0" fontId="70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70" fillId="0" borderId="23" xfId="35" applyFont="1" applyBorder="1" applyAlignment="1" applyProtection="1">
      <alignment horizontal="center" vertical="top" wrapText="1"/>
      <protection/>
    </xf>
    <xf numFmtId="0" fontId="70" fillId="0" borderId="24" xfId="34" applyNumberFormat="1" applyFont="1" applyBorder="1" applyAlignment="1" applyProtection="1">
      <alignment vertical="top" wrapText="1"/>
      <protection/>
    </xf>
    <xf numFmtId="4" fontId="26" fillId="0" borderId="25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6" fillId="24" borderId="18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7" fillId="24" borderId="18" xfId="33" applyNumberFormat="1" applyFont="1" applyFill="1" applyBorder="1" applyAlignment="1">
      <alignment horizontal="justify" vertical="top"/>
      <protection/>
    </xf>
    <xf numFmtId="0" fontId="39" fillId="24" borderId="0" xfId="33" applyFont="1" applyFill="1">
      <alignment/>
      <protection/>
    </xf>
    <xf numFmtId="2" fontId="36" fillId="24" borderId="18" xfId="33" applyNumberFormat="1" applyFont="1" applyFill="1" applyBorder="1" applyAlignment="1">
      <alignment horizontal="justify" vertical="top" wrapText="1"/>
      <protection/>
    </xf>
    <xf numFmtId="0" fontId="42" fillId="24" borderId="18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7" fillId="0" borderId="18" xfId="33" applyNumberFormat="1" applyFont="1" applyFill="1" applyBorder="1" applyAlignment="1">
      <alignment horizontal="center" vertical="top"/>
      <protection/>
    </xf>
    <xf numFmtId="49" fontId="37" fillId="0" borderId="18" xfId="33" applyNumberFormat="1" applyFont="1" applyFill="1" applyBorder="1" applyAlignment="1">
      <alignment horizontal="center" vertical="top" wrapText="1"/>
      <protection/>
    </xf>
    <xf numFmtId="4" fontId="37" fillId="24" borderId="18" xfId="33" applyNumberFormat="1" applyFont="1" applyFill="1" applyBorder="1" applyAlignment="1">
      <alignment horizontal="center" vertical="top" wrapText="1"/>
      <protection/>
    </xf>
    <xf numFmtId="49" fontId="38" fillId="24" borderId="18" xfId="33" applyNumberFormat="1" applyFont="1" applyFill="1" applyBorder="1" applyAlignment="1">
      <alignment horizontal="center" vertical="top"/>
      <protection/>
    </xf>
    <xf numFmtId="49" fontId="38" fillId="24" borderId="18" xfId="33" applyNumberFormat="1" applyFont="1" applyFill="1" applyBorder="1" applyAlignment="1">
      <alignment horizontal="center" vertical="top" wrapText="1"/>
      <protection/>
    </xf>
    <xf numFmtId="4" fontId="38" fillId="24" borderId="18" xfId="33" applyNumberFormat="1" applyFont="1" applyFill="1" applyBorder="1" applyAlignment="1">
      <alignment horizontal="center" vertical="top" wrapText="1"/>
      <protection/>
    </xf>
    <xf numFmtId="49" fontId="42" fillId="24" borderId="18" xfId="33" applyNumberFormat="1" applyFont="1" applyFill="1" applyBorder="1" applyAlignment="1">
      <alignment horizontal="center" vertical="top"/>
      <protection/>
    </xf>
    <xf numFmtId="49" fontId="36" fillId="24" borderId="18" xfId="33" applyNumberFormat="1" applyFont="1" applyFill="1" applyBorder="1" applyAlignment="1">
      <alignment horizontal="center" vertical="top" wrapText="1"/>
      <protection/>
    </xf>
    <xf numFmtId="4" fontId="36" fillId="24" borderId="18" xfId="33" applyNumberFormat="1" applyFont="1" applyFill="1" applyBorder="1" applyAlignment="1">
      <alignment horizontal="center" vertical="top" wrapText="1"/>
      <protection/>
    </xf>
    <xf numFmtId="49" fontId="36" fillId="0" borderId="18" xfId="33" applyNumberFormat="1" applyFont="1" applyFill="1" applyBorder="1" applyAlignment="1">
      <alignment horizontal="center" vertical="top" wrapText="1"/>
      <protection/>
    </xf>
    <xf numFmtId="4" fontId="37" fillId="24" borderId="18" xfId="33" applyNumberFormat="1" applyFont="1" applyFill="1" applyBorder="1" applyAlignment="1">
      <alignment horizontal="center" vertical="top"/>
      <protection/>
    </xf>
    <xf numFmtId="49" fontId="37" fillId="24" borderId="18" xfId="33" applyNumberFormat="1" applyFont="1" applyFill="1" applyBorder="1" applyAlignment="1">
      <alignment horizontal="center" vertical="top"/>
      <protection/>
    </xf>
    <xf numFmtId="49" fontId="37" fillId="24" borderId="18" xfId="33" applyNumberFormat="1" applyFont="1" applyFill="1" applyBorder="1" applyAlignment="1">
      <alignment horizontal="center" vertical="top" wrapText="1"/>
      <protection/>
    </xf>
    <xf numFmtId="4" fontId="36" fillId="24" borderId="18" xfId="33" applyNumberFormat="1" applyFont="1" applyFill="1" applyBorder="1" applyAlignment="1">
      <alignment vertical="top" wrapText="1"/>
      <protection/>
    </xf>
    <xf numFmtId="4" fontId="36" fillId="24" borderId="18" xfId="33" applyNumberFormat="1" applyFont="1" applyFill="1" applyBorder="1" applyAlignment="1">
      <alignment horizontal="center" vertical="top"/>
      <protection/>
    </xf>
    <xf numFmtId="0" fontId="43" fillId="0" borderId="18" xfId="33" applyFont="1" applyFill="1" applyBorder="1" applyAlignment="1">
      <alignment horizontal="justify" vertical="top"/>
      <protection/>
    </xf>
    <xf numFmtId="4" fontId="72" fillId="0" borderId="26" xfId="0" applyNumberFormat="1" applyFont="1" applyBorder="1" applyAlignment="1">
      <alignment horizontal="center"/>
    </xf>
    <xf numFmtId="0" fontId="43" fillId="24" borderId="18" xfId="33" applyFont="1" applyFill="1" applyBorder="1" applyAlignment="1">
      <alignment horizontal="justify" vertical="top"/>
      <protection/>
    </xf>
    <xf numFmtId="49" fontId="43" fillId="24" borderId="18" xfId="33" applyNumberFormat="1" applyFont="1" applyFill="1" applyBorder="1" applyAlignment="1">
      <alignment horizontal="center" vertical="top"/>
      <protection/>
    </xf>
    <xf numFmtId="49" fontId="43" fillId="24" borderId="18" xfId="33" applyNumberFormat="1" applyFont="1" applyFill="1" applyBorder="1" applyAlignment="1">
      <alignment horizontal="center" vertical="top" wrapText="1"/>
      <protection/>
    </xf>
    <xf numFmtId="4" fontId="43" fillId="24" borderId="18" xfId="33" applyNumberFormat="1" applyFont="1" applyFill="1" applyBorder="1" applyAlignment="1">
      <alignment horizontal="center" vertical="top" wrapText="1"/>
      <protection/>
    </xf>
    <xf numFmtId="4" fontId="42" fillId="24" borderId="18" xfId="33" applyNumberFormat="1" applyFont="1" applyFill="1" applyBorder="1" applyAlignment="1">
      <alignment horizontal="center" vertical="top"/>
      <protection/>
    </xf>
    <xf numFmtId="49" fontId="43" fillId="0" borderId="18" xfId="33" applyNumberFormat="1" applyFont="1" applyFill="1" applyBorder="1" applyAlignment="1">
      <alignment horizontal="center" vertical="top"/>
      <protection/>
    </xf>
    <xf numFmtId="49" fontId="43" fillId="0" borderId="18" xfId="33" applyNumberFormat="1" applyFont="1" applyFill="1" applyBorder="1" applyAlignment="1">
      <alignment horizontal="center" vertical="top" wrapText="1"/>
      <protection/>
    </xf>
    <xf numFmtId="2" fontId="38" fillId="24" borderId="18" xfId="33" applyNumberFormat="1" applyFont="1" applyFill="1" applyBorder="1" applyAlignment="1">
      <alignment horizontal="justify" vertical="top"/>
      <protection/>
    </xf>
    <xf numFmtId="2" fontId="43" fillId="0" borderId="18" xfId="33" applyNumberFormat="1" applyFont="1" applyFill="1" applyBorder="1" applyAlignment="1">
      <alignment horizontal="justify" vertical="top"/>
      <protection/>
    </xf>
    <xf numFmtId="2" fontId="43" fillId="24" borderId="18" xfId="33" applyNumberFormat="1" applyFont="1" applyFill="1" applyBorder="1" applyAlignment="1">
      <alignment horizontal="justify" vertical="top"/>
      <protection/>
    </xf>
    <xf numFmtId="4" fontId="38" fillId="24" borderId="18" xfId="33" applyNumberFormat="1" applyFont="1" applyFill="1" applyBorder="1" applyAlignment="1">
      <alignment horizontal="center" vertical="top"/>
      <protection/>
    </xf>
    <xf numFmtId="49" fontId="43" fillId="24" borderId="18" xfId="33" applyNumberFormat="1" applyFont="1" applyFill="1" applyBorder="1" applyAlignment="1">
      <alignment horizontal="justify" vertical="top"/>
      <protection/>
    </xf>
    <xf numFmtId="0" fontId="73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74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49" fontId="23" fillId="0" borderId="18" xfId="33" applyNumberFormat="1" applyFont="1" applyFill="1" applyBorder="1" applyAlignment="1">
      <alignment horizontal="center" vertical="top"/>
      <protection/>
    </xf>
    <xf numFmtId="49" fontId="41" fillId="0" borderId="18" xfId="33" applyNumberFormat="1" applyFont="1" applyFill="1" applyBorder="1" applyAlignment="1">
      <alignment horizontal="center" vertical="top"/>
      <protection/>
    </xf>
    <xf numFmtId="4" fontId="41" fillId="0" borderId="18" xfId="33" applyNumberFormat="1" applyFont="1" applyFill="1" applyBorder="1" applyAlignment="1">
      <alignment horizontal="center" vertical="top"/>
      <protection/>
    </xf>
    <xf numFmtId="0" fontId="27" fillId="0" borderId="18" xfId="33" applyFont="1" applyBorder="1" applyAlignment="1">
      <alignment vertical="top" wrapText="1"/>
      <protection/>
    </xf>
    <xf numFmtId="49" fontId="27" fillId="0" borderId="18" xfId="33" applyNumberFormat="1" applyFont="1" applyBorder="1" applyAlignment="1">
      <alignment horizontal="center" vertical="top" wrapText="1"/>
      <protection/>
    </xf>
    <xf numFmtId="49" fontId="27" fillId="0" borderId="18" xfId="33" applyNumberFormat="1" applyFont="1" applyBorder="1" applyAlignment="1">
      <alignment horizontal="center" vertical="top"/>
      <protection/>
    </xf>
    <xf numFmtId="4" fontId="27" fillId="0" borderId="18" xfId="33" applyNumberFormat="1" applyFont="1" applyBorder="1" applyAlignment="1">
      <alignment horizontal="center" vertical="top"/>
      <protection/>
    </xf>
    <xf numFmtId="49" fontId="23" fillId="0" borderId="18" xfId="33" applyNumberFormat="1" applyFont="1" applyFill="1" applyBorder="1" applyAlignment="1">
      <alignment horizontal="center" vertical="top" wrapText="1"/>
      <protection/>
    </xf>
    <xf numFmtId="4" fontId="23" fillId="0" borderId="18" xfId="33" applyNumberFormat="1" applyFont="1" applyFill="1" applyBorder="1" applyAlignment="1">
      <alignment horizontal="center" vertical="top" wrapText="1"/>
      <protection/>
    </xf>
    <xf numFmtId="4" fontId="23" fillId="0" borderId="18" xfId="33" applyNumberFormat="1" applyFont="1" applyFill="1" applyBorder="1" applyAlignment="1">
      <alignment horizontal="center" vertical="top"/>
      <protection/>
    </xf>
    <xf numFmtId="2" fontId="23" fillId="0" borderId="12" xfId="0" applyNumberFormat="1" applyFont="1" applyBorder="1" applyAlignment="1">
      <alignment horizontal="justify"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75" fillId="0" borderId="12" xfId="0" applyFont="1" applyBorder="1" applyAlignment="1">
      <alignment vertical="top" wrapText="1"/>
    </xf>
    <xf numFmtId="4" fontId="75" fillId="0" borderId="12" xfId="0" applyNumberFormat="1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vertical="top" wrapText="1"/>
    </xf>
    <xf numFmtId="4" fontId="76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3" fillId="24" borderId="18" xfId="33" applyNumberFormat="1" applyFont="1" applyFill="1" applyBorder="1" applyAlignment="1">
      <alignment horizontal="center" vertical="top"/>
      <protection/>
    </xf>
    <xf numFmtId="4" fontId="36" fillId="24" borderId="12" xfId="33" applyNumberFormat="1" applyFont="1" applyFill="1" applyBorder="1" applyAlignment="1">
      <alignment horizontal="center" vertical="top" wrapText="1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2" fontId="23" fillId="24" borderId="18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6" fillId="0" borderId="12" xfId="0" applyNumberFormat="1" applyFont="1" applyBorder="1" applyAlignment="1">
      <alignment horizontal="justify" vertical="top" wrapText="1"/>
    </xf>
    <xf numFmtId="4" fontId="37" fillId="0" borderId="18" xfId="33" applyNumberFormat="1" applyFont="1" applyFill="1" applyBorder="1" applyAlignment="1">
      <alignment horizontal="center" vertical="top"/>
      <protection/>
    </xf>
    <xf numFmtId="2" fontId="41" fillId="24" borderId="18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2" fontId="36" fillId="0" borderId="27" xfId="33" applyNumberFormat="1" applyFont="1" applyFill="1" applyBorder="1" applyAlignment="1">
      <alignment horizontal="justify" vertical="top"/>
      <protection/>
    </xf>
    <xf numFmtId="49" fontId="36" fillId="0" borderId="27" xfId="33" applyNumberFormat="1" applyFont="1" applyFill="1" applyBorder="1" applyAlignment="1">
      <alignment horizontal="center" vertical="top" wrapText="1"/>
      <protection/>
    </xf>
    <xf numFmtId="4" fontId="36" fillId="24" borderId="27" xfId="33" applyNumberFormat="1" applyFont="1" applyFill="1" applyBorder="1" applyAlignment="1">
      <alignment horizontal="center" vertical="top" wrapText="1"/>
      <protection/>
    </xf>
    <xf numFmtId="2" fontId="36" fillId="0" borderId="12" xfId="33" applyNumberFormat="1" applyFont="1" applyFill="1" applyBorder="1" applyAlignment="1">
      <alignment horizontal="justify" vertical="top"/>
      <protection/>
    </xf>
    <xf numFmtId="0" fontId="66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center" vertical="top"/>
    </xf>
    <xf numFmtId="0" fontId="27" fillId="0" borderId="27" xfId="33" applyFont="1" applyBorder="1" applyAlignment="1">
      <alignment vertical="top" wrapText="1"/>
      <protection/>
    </xf>
    <xf numFmtId="49" fontId="23" fillId="0" borderId="27" xfId="33" applyNumberFormat="1" applyFont="1" applyFill="1" applyBorder="1" applyAlignment="1">
      <alignment horizontal="center" vertical="top"/>
      <protection/>
    </xf>
    <xf numFmtId="4" fontId="23" fillId="0" borderId="27" xfId="33" applyNumberFormat="1" applyFont="1" applyFill="1" applyBorder="1" applyAlignment="1">
      <alignment horizontal="center" vertical="top"/>
      <protection/>
    </xf>
    <xf numFmtId="49" fontId="23" fillId="0" borderId="25" xfId="0" applyNumberFormat="1" applyFont="1" applyBorder="1" applyAlignment="1">
      <alignment horizontal="center" vertical="top" wrapText="1"/>
    </xf>
    <xf numFmtId="2" fontId="23" fillId="0" borderId="12" xfId="33" applyNumberFormat="1" applyFont="1" applyFill="1" applyBorder="1" applyAlignment="1">
      <alignment horizontal="justify" vertical="top"/>
      <protection/>
    </xf>
    <xf numFmtId="0" fontId="27" fillId="0" borderId="12" xfId="33" applyFont="1" applyBorder="1" applyAlignment="1">
      <alignment vertical="top" wrapText="1"/>
      <protection/>
    </xf>
    <xf numFmtId="49" fontId="23" fillId="0" borderId="12" xfId="33" applyNumberFormat="1" applyFont="1" applyFill="1" applyBorder="1" applyAlignment="1">
      <alignment horizontal="center" vertical="top"/>
      <protection/>
    </xf>
    <xf numFmtId="0" fontId="76" fillId="0" borderId="12" xfId="0" applyFont="1" applyFill="1" applyBorder="1" applyAlignment="1">
      <alignment horizontal="justify" vertical="top" wrapText="1"/>
    </xf>
    <xf numFmtId="0" fontId="23" fillId="0" borderId="12" xfId="0" applyFont="1" applyFill="1" applyBorder="1" applyAlignment="1">
      <alignment horizontal="center" vertical="top"/>
    </xf>
    <xf numFmtId="4" fontId="23" fillId="24" borderId="12" xfId="33" applyNumberFormat="1" applyFont="1" applyFill="1" applyBorder="1" applyAlignment="1">
      <alignment horizontal="center" vertical="top" wrapText="1"/>
      <protection/>
    </xf>
    <xf numFmtId="2" fontId="23" fillId="0" borderId="28" xfId="33" applyNumberFormat="1" applyFont="1" applyFill="1" applyBorder="1" applyAlignment="1">
      <alignment horizontal="justify" vertical="top"/>
      <protection/>
    </xf>
    <xf numFmtId="49" fontId="23" fillId="0" borderId="29" xfId="33" applyNumberFormat="1" applyFont="1" applyFill="1" applyBorder="1" applyAlignment="1">
      <alignment horizontal="center" vertical="top" wrapText="1"/>
      <protection/>
    </xf>
    <xf numFmtId="0" fontId="32" fillId="0" borderId="0" xfId="0" applyFont="1" applyAlignment="1">
      <alignment vertical="top" wrapText="1"/>
    </xf>
    <xf numFmtId="4" fontId="37" fillId="24" borderId="30" xfId="33" applyNumberFormat="1" applyFont="1" applyFill="1" applyBorder="1" applyAlignment="1">
      <alignment horizontal="center" vertical="top" wrapText="1"/>
      <protection/>
    </xf>
    <xf numFmtId="4" fontId="43" fillId="24" borderId="30" xfId="33" applyNumberFormat="1" applyFont="1" applyFill="1" applyBorder="1" applyAlignment="1">
      <alignment horizontal="center" vertical="top" wrapText="1"/>
      <protection/>
    </xf>
    <xf numFmtId="4" fontId="36" fillId="24" borderId="30" xfId="33" applyNumberFormat="1" applyFont="1" applyFill="1" applyBorder="1" applyAlignment="1">
      <alignment horizontal="center" vertical="top" wrapText="1"/>
      <protection/>
    </xf>
    <xf numFmtId="4" fontId="42" fillId="24" borderId="30" xfId="33" applyNumberFormat="1" applyFont="1" applyFill="1" applyBorder="1" applyAlignment="1">
      <alignment horizontal="center" vertical="top"/>
      <protection/>
    </xf>
    <xf numFmtId="4" fontId="43" fillId="24" borderId="30" xfId="33" applyNumberFormat="1" applyFont="1" applyFill="1" applyBorder="1" applyAlignment="1">
      <alignment horizontal="center" vertical="top"/>
      <protection/>
    </xf>
    <xf numFmtId="4" fontId="38" fillId="24" borderId="30" xfId="33" applyNumberFormat="1" applyFont="1" applyFill="1" applyBorder="1" applyAlignment="1">
      <alignment horizontal="center" vertical="top" wrapText="1"/>
      <protection/>
    </xf>
    <xf numFmtId="4" fontId="36" fillId="24" borderId="30" xfId="33" applyNumberFormat="1" applyFont="1" applyFill="1" applyBorder="1" applyAlignment="1">
      <alignment horizontal="center" vertical="top"/>
      <protection/>
    </xf>
    <xf numFmtId="4" fontId="37" fillId="24" borderId="30" xfId="33" applyNumberFormat="1" applyFont="1" applyFill="1" applyBorder="1" applyAlignment="1">
      <alignment horizontal="center" vertical="top"/>
      <protection/>
    </xf>
    <xf numFmtId="4" fontId="38" fillId="24" borderId="30" xfId="33" applyNumberFormat="1" applyFont="1" applyFill="1" applyBorder="1" applyAlignment="1">
      <alignment horizontal="center" vertical="top"/>
      <protection/>
    </xf>
    <xf numFmtId="4" fontId="36" fillId="24" borderId="28" xfId="33" applyNumberFormat="1" applyFont="1" applyFill="1" applyBorder="1" applyAlignment="1">
      <alignment horizontal="center" vertical="top" wrapText="1"/>
      <protection/>
    </xf>
    <xf numFmtId="4" fontId="36" fillId="24" borderId="31" xfId="33" applyNumberFormat="1" applyFont="1" applyFill="1" applyBorder="1" applyAlignment="1">
      <alignment horizontal="center" vertical="top" wrapText="1"/>
      <protection/>
    </xf>
    <xf numFmtId="4" fontId="37" fillId="0" borderId="30" xfId="33" applyNumberFormat="1" applyFont="1" applyFill="1" applyBorder="1" applyAlignment="1">
      <alignment horizontal="center" vertical="top"/>
      <protection/>
    </xf>
    <xf numFmtId="0" fontId="18" fillId="0" borderId="12" xfId="33" applyFont="1" applyFill="1" applyBorder="1">
      <alignment/>
      <protection/>
    </xf>
    <xf numFmtId="49" fontId="36" fillId="0" borderId="32" xfId="33" applyNumberFormat="1" applyFont="1" applyFill="1" applyBorder="1" applyAlignment="1">
      <alignment horizontal="center" vertical="center" wrapText="1"/>
      <protection/>
    </xf>
    <xf numFmtId="4" fontId="41" fillId="0" borderId="30" xfId="33" applyNumberFormat="1" applyFont="1" applyFill="1" applyBorder="1" applyAlignment="1">
      <alignment horizontal="center" vertical="top"/>
      <protection/>
    </xf>
    <xf numFmtId="4" fontId="27" fillId="0" borderId="30" xfId="33" applyNumberFormat="1" applyFont="1" applyBorder="1" applyAlignment="1">
      <alignment horizontal="center" vertical="top"/>
      <protection/>
    </xf>
    <xf numFmtId="4" fontId="23" fillId="0" borderId="30" xfId="33" applyNumberFormat="1" applyFont="1" applyFill="1" applyBorder="1" applyAlignment="1">
      <alignment horizontal="center" vertical="top" wrapText="1"/>
      <protection/>
    </xf>
    <xf numFmtId="4" fontId="23" fillId="0" borderId="30" xfId="33" applyNumberFormat="1" applyFont="1" applyFill="1" applyBorder="1" applyAlignment="1">
      <alignment horizontal="center" vertical="top"/>
      <protection/>
    </xf>
    <xf numFmtId="4" fontId="23" fillId="0" borderId="28" xfId="33" applyNumberFormat="1" applyFont="1" applyFill="1" applyBorder="1" applyAlignment="1">
      <alignment horizontal="center" vertical="top"/>
      <protection/>
    </xf>
    <xf numFmtId="4" fontId="23" fillId="24" borderId="31" xfId="33" applyNumberFormat="1" applyFont="1" applyFill="1" applyBorder="1" applyAlignment="1">
      <alignment horizontal="center" vertical="top" wrapText="1"/>
      <protection/>
    </xf>
    <xf numFmtId="4" fontId="41" fillId="0" borderId="30" xfId="33" applyNumberFormat="1" applyFont="1" applyFill="1" applyBorder="1" applyAlignment="1">
      <alignment horizontal="center" vertical="center"/>
      <protection/>
    </xf>
    <xf numFmtId="0" fontId="31" fillId="0" borderId="12" xfId="0" applyFont="1" applyBorder="1" applyAlignment="1">
      <alignment horizontal="center" vertical="top" wrapText="1"/>
    </xf>
    <xf numFmtId="0" fontId="73" fillId="0" borderId="12" xfId="34" applyNumberFormat="1" applyFont="1" applyBorder="1" applyAlignment="1" applyProtection="1">
      <alignment vertical="top" wrapText="1"/>
      <protection/>
    </xf>
    <xf numFmtId="0" fontId="74" fillId="0" borderId="12" xfId="34" applyNumberFormat="1" applyFont="1" applyBorder="1" applyAlignment="1" applyProtection="1">
      <alignment vertical="top" wrapText="1"/>
      <protection/>
    </xf>
    <xf numFmtId="0" fontId="30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31" fillId="0" borderId="34" xfId="0" applyFont="1" applyBorder="1" applyAlignment="1">
      <alignment horizontal="center" vertical="top" wrapText="1"/>
    </xf>
    <xf numFmtId="49" fontId="77" fillId="0" borderId="34" xfId="35" applyFont="1" applyBorder="1" applyAlignment="1" applyProtection="1">
      <alignment horizontal="center" wrapText="1"/>
      <protection/>
    </xf>
    <xf numFmtId="4" fontId="30" fillId="0" borderId="33" xfId="0" applyNumberFormat="1" applyFont="1" applyBorder="1" applyAlignment="1">
      <alignment horizontal="center" vertical="top" wrapText="1"/>
    </xf>
    <xf numFmtId="4" fontId="27" fillId="0" borderId="33" xfId="0" applyNumberFormat="1" applyFont="1" applyBorder="1" applyAlignment="1">
      <alignment horizontal="center" vertical="top" wrapText="1"/>
    </xf>
    <xf numFmtId="49" fontId="72" fillId="0" borderId="34" xfId="35" applyFont="1" applyBorder="1" applyAlignment="1" applyProtection="1">
      <alignment horizontal="center" vertical="top" wrapText="1"/>
      <protection/>
    </xf>
    <xf numFmtId="1" fontId="30" fillId="0" borderId="34" xfId="0" applyNumberFormat="1" applyFont="1" applyBorder="1" applyAlignment="1">
      <alignment horizontal="center" vertical="top" wrapText="1"/>
    </xf>
    <xf numFmtId="49" fontId="27" fillId="0" borderId="34" xfId="0" applyNumberFormat="1" applyFont="1" applyBorder="1" applyAlignment="1">
      <alignment horizontal="center" vertical="top" wrapText="1"/>
    </xf>
    <xf numFmtId="49" fontId="77" fillId="0" borderId="34" xfId="35" applyFont="1" applyBorder="1" applyAlignment="1" applyProtection="1">
      <alignment horizontal="center" vertical="top" wrapText="1"/>
      <protection/>
    </xf>
    <xf numFmtId="0" fontId="30" fillId="0" borderId="3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4" fontId="30" fillId="0" borderId="36" xfId="0" applyNumberFormat="1" applyFont="1" applyBorder="1" applyAlignment="1">
      <alignment horizontal="center" vertical="top" wrapText="1"/>
    </xf>
    <xf numFmtId="4" fontId="30" fillId="0" borderId="37" xfId="0" applyNumberFormat="1" applyFont="1" applyBorder="1" applyAlignment="1">
      <alignment horizontal="center" vertical="top" wrapText="1"/>
    </xf>
    <xf numFmtId="4" fontId="37" fillId="24" borderId="38" xfId="33" applyNumberFormat="1" applyFont="1" applyFill="1" applyBorder="1" applyAlignment="1">
      <alignment horizontal="center" vertical="top" wrapText="1"/>
      <protection/>
    </xf>
    <xf numFmtId="4" fontId="37" fillId="24" borderId="26" xfId="33" applyNumberFormat="1" applyFont="1" applyFill="1" applyBorder="1" applyAlignment="1">
      <alignment horizontal="center" vertical="top" wrapText="1"/>
      <protection/>
    </xf>
    <xf numFmtId="4" fontId="43" fillId="24" borderId="26" xfId="33" applyNumberFormat="1" applyFont="1" applyFill="1" applyBorder="1" applyAlignment="1">
      <alignment horizontal="center" vertical="top" wrapText="1"/>
      <protection/>
    </xf>
    <xf numFmtId="4" fontId="36" fillId="24" borderId="26" xfId="33" applyNumberFormat="1" applyFont="1" applyFill="1" applyBorder="1" applyAlignment="1">
      <alignment horizontal="center" vertical="top" wrapText="1"/>
      <protection/>
    </xf>
    <xf numFmtId="4" fontId="42" fillId="24" borderId="26" xfId="33" applyNumberFormat="1" applyFont="1" applyFill="1" applyBorder="1" applyAlignment="1">
      <alignment horizontal="center" vertical="top"/>
      <protection/>
    </xf>
    <xf numFmtId="4" fontId="43" fillId="24" borderId="26" xfId="33" applyNumberFormat="1" applyFont="1" applyFill="1" applyBorder="1" applyAlignment="1">
      <alignment horizontal="center" vertical="top"/>
      <protection/>
    </xf>
    <xf numFmtId="4" fontId="38" fillId="24" borderId="26" xfId="33" applyNumberFormat="1" applyFont="1" applyFill="1" applyBorder="1" applyAlignment="1">
      <alignment horizontal="center" vertical="top" wrapText="1"/>
      <protection/>
    </xf>
    <xf numFmtId="4" fontId="37" fillId="24" borderId="26" xfId="33" applyNumberFormat="1" applyFont="1" applyFill="1" applyBorder="1" applyAlignment="1">
      <alignment horizontal="center" vertical="top"/>
      <protection/>
    </xf>
    <xf numFmtId="4" fontId="38" fillId="24" borderId="26" xfId="33" applyNumberFormat="1" applyFont="1" applyFill="1" applyBorder="1" applyAlignment="1">
      <alignment horizontal="center" vertical="top"/>
      <protection/>
    </xf>
    <xf numFmtId="4" fontId="36" fillId="24" borderId="39" xfId="33" applyNumberFormat="1" applyFont="1" applyFill="1" applyBorder="1" applyAlignment="1">
      <alignment horizontal="center" vertical="top" wrapText="1"/>
      <protection/>
    </xf>
    <xf numFmtId="2" fontId="54" fillId="0" borderId="12" xfId="0" applyNumberFormat="1" applyFont="1" applyFill="1" applyBorder="1" applyAlignment="1">
      <alignment horizontal="justify" vertical="top"/>
    </xf>
    <xf numFmtId="2" fontId="56" fillId="0" borderId="12" xfId="0" applyNumberFormat="1" applyFont="1" applyFill="1" applyBorder="1" applyAlignment="1">
      <alignment horizontal="justify" vertical="top"/>
    </xf>
    <xf numFmtId="2" fontId="57" fillId="0" borderId="12" xfId="0" applyNumberFormat="1" applyFont="1" applyFill="1" applyBorder="1" applyAlignment="1">
      <alignment horizontal="justify" vertical="top"/>
    </xf>
    <xf numFmtId="49" fontId="19" fillId="0" borderId="12" xfId="0" applyNumberFormat="1" applyFont="1" applyFill="1" applyBorder="1" applyAlignment="1">
      <alignment horizontal="center" vertical="top" wrapText="1"/>
    </xf>
    <xf numFmtId="49" fontId="55" fillId="0" borderId="12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2" fontId="36" fillId="0" borderId="40" xfId="33" applyNumberFormat="1" applyFont="1" applyFill="1" applyBorder="1" applyAlignment="1">
      <alignment horizontal="justify" vertical="top"/>
      <protection/>
    </xf>
    <xf numFmtId="49" fontId="36" fillId="0" borderId="40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4" fontId="43" fillId="24" borderId="41" xfId="33" applyNumberFormat="1" applyFont="1" applyFill="1" applyBorder="1" applyAlignment="1">
      <alignment horizontal="center" vertical="top" wrapText="1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23" fillId="0" borderId="12" xfId="33" applyNumberFormat="1" applyFont="1" applyFill="1" applyBorder="1" applyAlignment="1">
      <alignment horizontal="center" vertical="top"/>
      <protection/>
    </xf>
    <xf numFmtId="4" fontId="41" fillId="0" borderId="12" xfId="33" applyNumberFormat="1" applyFont="1" applyFill="1" applyBorder="1" applyAlignment="1">
      <alignment horizontal="center" vertical="top"/>
      <protection/>
    </xf>
    <xf numFmtId="4" fontId="30" fillId="0" borderId="12" xfId="0" applyNumberFormat="1" applyFont="1" applyBorder="1" applyAlignment="1">
      <alignment horizontal="center" vertical="center"/>
    </xf>
    <xf numFmtId="4" fontId="27" fillId="0" borderId="12" xfId="33" applyNumberFormat="1" applyFont="1" applyBorder="1" applyAlignment="1">
      <alignment horizontal="center" vertical="top"/>
      <protection/>
    </xf>
    <xf numFmtId="2" fontId="23" fillId="0" borderId="12" xfId="0" applyNumberFormat="1" applyFont="1" applyFill="1" applyBorder="1" applyAlignment="1">
      <alignment horizontal="justify" vertical="top"/>
    </xf>
    <xf numFmtId="49" fontId="23" fillId="0" borderId="12" xfId="0" applyNumberFormat="1" applyFont="1" applyFill="1" applyBorder="1" applyAlignment="1">
      <alignment horizontal="center" vertical="top" wrapText="1"/>
    </xf>
    <xf numFmtId="4" fontId="23" fillId="0" borderId="12" xfId="33" applyNumberFormat="1" applyFont="1" applyFill="1" applyBorder="1" applyAlignment="1">
      <alignment horizontal="center" vertical="top" wrapText="1"/>
      <protection/>
    </xf>
    <xf numFmtId="0" fontId="78" fillId="0" borderId="12" xfId="0" applyFont="1" applyFill="1" applyBorder="1" applyAlignment="1">
      <alignment horizontal="justify" vertical="top" wrapText="1"/>
    </xf>
    <xf numFmtId="2" fontId="53" fillId="0" borderId="12" xfId="0" applyNumberFormat="1" applyFont="1" applyFill="1" applyBorder="1" applyAlignment="1">
      <alignment horizontal="justify" vertical="top" wrapText="1"/>
    </xf>
    <xf numFmtId="4" fontId="36" fillId="24" borderId="32" xfId="33" applyNumberFormat="1" applyFont="1" applyFill="1" applyBorder="1" applyAlignment="1">
      <alignment horizontal="center" vertical="top" wrapText="1"/>
      <protection/>
    </xf>
    <xf numFmtId="4" fontId="36" fillId="24" borderId="41" xfId="33" applyNumberFormat="1" applyFont="1" applyFill="1" applyBorder="1" applyAlignment="1">
      <alignment horizontal="center" vertical="top" wrapText="1"/>
      <protection/>
    </xf>
    <xf numFmtId="4" fontId="36" fillId="24" borderId="39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/>
      <protection/>
    </xf>
    <xf numFmtId="49" fontId="38" fillId="0" borderId="18" xfId="33" applyNumberFormat="1" applyFont="1" applyFill="1" applyBorder="1" applyAlignment="1">
      <alignment horizontal="center" vertical="top"/>
      <protection/>
    </xf>
    <xf numFmtId="4" fontId="38" fillId="24" borderId="12" xfId="33" applyNumberFormat="1" applyFont="1" applyFill="1" applyBorder="1" applyAlignment="1">
      <alignment horizontal="center" vertical="top"/>
      <protection/>
    </xf>
    <xf numFmtId="4" fontId="43" fillId="24" borderId="12" xfId="33" applyNumberFormat="1" applyFont="1" applyFill="1" applyBorder="1" applyAlignment="1">
      <alignment horizontal="center" vertical="top"/>
      <protection/>
    </xf>
    <xf numFmtId="4" fontId="36" fillId="24" borderId="12" xfId="33" applyNumberFormat="1" applyFont="1" applyFill="1" applyBorder="1" applyAlignment="1">
      <alignment horizontal="center" vertical="top"/>
      <protection/>
    </xf>
    <xf numFmtId="4" fontId="37" fillId="24" borderId="41" xfId="33" applyNumberFormat="1" applyFont="1" applyFill="1" applyBorder="1" applyAlignment="1">
      <alignment horizontal="center" vertical="top" wrapText="1"/>
      <protection/>
    </xf>
    <xf numFmtId="2" fontId="37" fillId="0" borderId="12" xfId="0" applyNumberFormat="1" applyFont="1" applyFill="1" applyBorder="1" applyAlignment="1">
      <alignment horizontal="justify" vertical="top" wrapText="1"/>
    </xf>
    <xf numFmtId="2" fontId="43" fillId="0" borderId="12" xfId="0" applyNumberFormat="1" applyFont="1" applyBorder="1" applyAlignment="1">
      <alignment horizontal="justify" vertical="top" wrapText="1"/>
    </xf>
    <xf numFmtId="0" fontId="36" fillId="0" borderId="12" xfId="0" applyFont="1" applyBorder="1" applyAlignment="1">
      <alignment horizontal="justify" vertical="top" wrapText="1"/>
    </xf>
    <xf numFmtId="0" fontId="27" fillId="0" borderId="42" xfId="33" applyFont="1" applyBorder="1" applyAlignment="1">
      <alignment vertical="top" wrapText="1"/>
      <protection/>
    </xf>
    <xf numFmtId="49" fontId="23" fillId="0" borderId="42" xfId="33" applyNumberFormat="1" applyFont="1" applyFill="1" applyBorder="1" applyAlignment="1">
      <alignment horizontal="center" vertical="top"/>
      <protection/>
    </xf>
    <xf numFmtId="49" fontId="23" fillId="0" borderId="12" xfId="33" applyNumberFormat="1" applyFont="1" applyFill="1" applyBorder="1" applyAlignment="1">
      <alignment horizontal="center" vertical="top" wrapText="1"/>
      <protection/>
    </xf>
    <xf numFmtId="4" fontId="23" fillId="0" borderId="31" xfId="33" applyNumberFormat="1" applyFont="1" applyFill="1" applyBorder="1" applyAlignment="1">
      <alignment horizontal="center" vertical="top"/>
      <protection/>
    </xf>
    <xf numFmtId="2" fontId="37" fillId="24" borderId="12" xfId="0" applyNumberFormat="1" applyFont="1" applyFill="1" applyBorder="1" applyAlignment="1">
      <alignment horizontal="justify" vertical="top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" fontId="30" fillId="0" borderId="34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4" fontId="30" fillId="0" borderId="33" xfId="0" applyNumberFormat="1" applyFont="1" applyBorder="1" applyAlignment="1">
      <alignment horizontal="center" vertical="top" wrapText="1"/>
    </xf>
    <xf numFmtId="1" fontId="27" fillId="0" borderId="34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wrapText="1"/>
    </xf>
    <xf numFmtId="4" fontId="27" fillId="0" borderId="12" xfId="0" applyNumberFormat="1" applyFont="1" applyBorder="1" applyAlignment="1">
      <alignment horizontal="center" vertical="top" wrapText="1"/>
    </xf>
    <xf numFmtId="4" fontId="27" fillId="0" borderId="33" xfId="0" applyNumberFormat="1" applyFont="1" applyBorder="1" applyAlignment="1">
      <alignment horizontal="center" vertical="top" wrapText="1"/>
    </xf>
    <xf numFmtId="49" fontId="27" fillId="0" borderId="34" xfId="0" applyNumberFormat="1" applyFont="1" applyBorder="1" applyAlignment="1">
      <alignment horizontal="center" vertical="top" wrapText="1"/>
    </xf>
    <xf numFmtId="1" fontId="30" fillId="0" borderId="43" xfId="0" applyNumberFormat="1" applyFont="1" applyBorder="1" applyAlignment="1">
      <alignment horizontal="center" vertical="top" wrapText="1"/>
    </xf>
    <xf numFmtId="1" fontId="30" fillId="0" borderId="44" xfId="0" applyNumberFormat="1" applyFont="1" applyBorder="1" applyAlignment="1">
      <alignment horizontal="center" vertical="top" wrapText="1"/>
    </xf>
    <xf numFmtId="0" fontId="34" fillId="0" borderId="42" xfId="0" applyFont="1" applyBorder="1" applyAlignment="1">
      <alignment vertical="top" wrapText="1"/>
    </xf>
    <xf numFmtId="0" fontId="34" fillId="0" borderId="25" xfId="0" applyFont="1" applyBorder="1" applyAlignment="1">
      <alignment vertical="top" wrapText="1"/>
    </xf>
    <xf numFmtId="4" fontId="30" fillId="0" borderId="42" xfId="0" applyNumberFormat="1" applyFont="1" applyBorder="1" applyAlignment="1">
      <alignment horizontal="center" vertical="top" wrapText="1"/>
    </xf>
    <xf numFmtId="4" fontId="30" fillId="0" borderId="25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2" xfId="0" applyFont="1" applyBorder="1" applyAlignment="1">
      <alignment vertical="top" wrapText="1"/>
    </xf>
    <xf numFmtId="0" fontId="32" fillId="0" borderId="0" xfId="0" applyFont="1" applyAlignment="1">
      <alignment horizontal="right" vertical="top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30" fillId="0" borderId="45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0" fillId="0" borderId="50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center" vertical="top" wrapText="1"/>
    </xf>
    <xf numFmtId="0" fontId="30" fillId="0" borderId="52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1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6" fillId="0" borderId="18" xfId="33" applyNumberFormat="1" applyFont="1" applyFill="1" applyBorder="1" applyAlignment="1">
      <alignment horizontal="center" vertical="center"/>
      <protection/>
    </xf>
    <xf numFmtId="49" fontId="36" fillId="0" borderId="18" xfId="33" applyNumberFormat="1" applyFont="1" applyFill="1" applyBorder="1" applyAlignment="1">
      <alignment horizontal="center" vertical="center" wrapText="1"/>
      <protection/>
    </xf>
    <xf numFmtId="49" fontId="36" fillId="0" borderId="30" xfId="33" applyNumberFormat="1" applyFont="1" applyFill="1" applyBorder="1" applyAlignment="1">
      <alignment horizontal="center" vertical="center" wrapText="1"/>
      <protection/>
    </xf>
    <xf numFmtId="49" fontId="36" fillId="0" borderId="12" xfId="33" applyNumberFormat="1" applyFont="1" applyFill="1" applyBorder="1" applyAlignment="1">
      <alignment horizontal="center" vertical="center" wrapText="1"/>
      <protection/>
    </xf>
    <xf numFmtId="49" fontId="36" fillId="0" borderId="42" xfId="33" applyNumberFormat="1" applyFont="1" applyFill="1" applyBorder="1" applyAlignment="1">
      <alignment horizontal="center" vertical="center" wrapText="1"/>
      <protection/>
    </xf>
    <xf numFmtId="49" fontId="36" fillId="0" borderId="25" xfId="33" applyNumberFormat="1" applyFont="1" applyFill="1" applyBorder="1" applyAlignment="1">
      <alignment horizontal="center" vertical="center" wrapText="1"/>
      <protection/>
    </xf>
    <xf numFmtId="49" fontId="36" fillId="0" borderId="60" xfId="33" applyNumberFormat="1" applyFont="1" applyFill="1" applyBorder="1" applyAlignment="1">
      <alignment horizontal="center" vertical="center" wrapText="1"/>
      <protection/>
    </xf>
    <xf numFmtId="49" fontId="36" fillId="0" borderId="61" xfId="33" applyNumberFormat="1" applyFont="1" applyFill="1" applyBorder="1" applyAlignment="1">
      <alignment horizontal="center" vertical="center" wrapText="1"/>
      <protection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wrapText="1"/>
    </xf>
    <xf numFmtId="49" fontId="41" fillId="0" borderId="42" xfId="0" applyNumberFormat="1" applyFont="1" applyBorder="1" applyAlignment="1">
      <alignment horizontal="center" vertical="center" wrapText="1"/>
    </xf>
    <xf numFmtId="49" fontId="41" fillId="0" borderId="25" xfId="0" applyNumberFormat="1" applyFont="1" applyBorder="1" applyAlignment="1">
      <alignment horizontal="center" vertical="center" wrapText="1"/>
    </xf>
    <xf numFmtId="49" fontId="41" fillId="0" borderId="62" xfId="0" applyNumberFormat="1" applyFont="1" applyBorder="1" applyAlignment="1">
      <alignment horizontal="center" vertical="center" wrapText="1"/>
    </xf>
    <xf numFmtId="4" fontId="41" fillId="0" borderId="63" xfId="33" applyNumberFormat="1" applyFont="1" applyFill="1" applyBorder="1" applyAlignment="1">
      <alignment horizontal="center" vertical="center" wrapText="1"/>
      <protection/>
    </xf>
    <xf numFmtId="4" fontId="41" fillId="0" borderId="64" xfId="33" applyNumberFormat="1" applyFont="1" applyFill="1" applyBorder="1" applyAlignment="1">
      <alignment horizontal="center" vertical="center" wrapText="1"/>
      <protection/>
    </xf>
    <xf numFmtId="0" fontId="68" fillId="0" borderId="12" xfId="0" applyFont="1" applyBorder="1" applyAlignment="1">
      <alignment vertical="center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/>
    </xf>
    <xf numFmtId="0" fontId="71" fillId="0" borderId="0" xfId="0" applyFont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65" xfId="0" applyFont="1" applyBorder="1" applyAlignment="1">
      <alignment horizontal="center" vertical="top" wrapText="1"/>
    </xf>
    <xf numFmtId="0" fontId="26" fillId="0" borderId="66" xfId="0" applyFont="1" applyBorder="1" applyAlignment="1">
      <alignment horizontal="center" vertical="top" wrapText="1"/>
    </xf>
    <xf numFmtId="0" fontId="26" fillId="0" borderId="67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85;&#1072;%20&#1089;&#1072;&#1081;&#1090;%202017-2020\2021\1.1.%20&#1055;&#1088;&#1080;&#1083;&#1086;&#1078;&#1077;&#1085;&#1080;&#1077;%20&#1082;%20&#1087;&#1088;&#1086;&#1077;&#1082;&#1090;&#1091;%20&#1088;&#1077;&#1096;&#1077;&#1085;&#1080;&#1103;%20&#1086;%20&#1074;&#1085;&#1077;&#1089;&#1077;&#1085;&#1080;&#1077;%20&#1080;&#1079;&#1084;&#1077;&#1085;&#1077;&#1085;&#1080;&#1081;%20&#1074;%20&#1073;&#1102;&#1076;&#1078;&#1077;&#1090;%20&#1085;&#1072;%202021-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)"/>
      <sheetName val="Прил.№2 Доходы (табл.1) "/>
      <sheetName val="Прил.№2 Доходы (табл.1)"/>
      <sheetName val="Прил.№2 Доходы (табл.2)"/>
      <sheetName val="Прил.№4 ист.вн.фин. (2)"/>
      <sheetName val="Прил.№4 ист.вн.фин."/>
      <sheetName val="Прил.6."/>
      <sheetName val="Прил.6"/>
      <sheetName val="Прил.7"/>
      <sheetName val="Прил.8"/>
      <sheetName val="Прил.9"/>
      <sheetName val="Прил.8."/>
      <sheetName val="Прил.10"/>
    </sheetNames>
    <sheetDataSet>
      <sheetData sheetId="8">
        <row r="29">
          <cell r="G29">
            <v>1000</v>
          </cell>
          <cell r="H29">
            <v>1000</v>
          </cell>
          <cell r="I29">
            <v>1000</v>
          </cell>
        </row>
        <row r="37">
          <cell r="G37">
            <v>1000</v>
          </cell>
          <cell r="H37">
            <v>1000</v>
          </cell>
          <cell r="I37">
            <v>1000</v>
          </cell>
        </row>
        <row r="43">
          <cell r="G43">
            <v>115020</v>
          </cell>
          <cell r="H43">
            <v>115020</v>
          </cell>
          <cell r="I43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304" t="s">
        <v>413</v>
      </c>
      <c r="C1" s="304"/>
    </row>
    <row r="2" spans="1:3" ht="9" customHeight="1">
      <c r="A2" s="32"/>
      <c r="B2" s="32"/>
      <c r="C2" s="32"/>
    </row>
    <row r="3" spans="1:3" ht="74.25" customHeight="1">
      <c r="A3" s="305" t="s">
        <v>420</v>
      </c>
      <c r="B3" s="305"/>
      <c r="C3" s="305"/>
    </row>
    <row r="4" ht="7.5" customHeight="1" thickBot="1"/>
    <row r="5" spans="1:3" ht="85.5" customHeight="1" thickBot="1">
      <c r="A5" s="112" t="s">
        <v>230</v>
      </c>
      <c r="B5" s="113" t="s">
        <v>231</v>
      </c>
      <c r="C5" s="112" t="s">
        <v>342</v>
      </c>
    </row>
    <row r="6" spans="1:3" ht="79.5" customHeight="1" thickBot="1">
      <c r="A6" s="114" t="s">
        <v>232</v>
      </c>
      <c r="B6" s="114" t="s">
        <v>11</v>
      </c>
      <c r="C6" s="115">
        <v>100</v>
      </c>
    </row>
    <row r="7" spans="1:3" ht="79.5" customHeight="1" thickBot="1">
      <c r="A7" s="114" t="s">
        <v>233</v>
      </c>
      <c r="B7" s="114" t="s">
        <v>45</v>
      </c>
      <c r="C7" s="115">
        <v>100</v>
      </c>
    </row>
    <row r="8" spans="1:3" ht="95.25" customHeight="1" thickBot="1">
      <c r="A8" s="114" t="s">
        <v>234</v>
      </c>
      <c r="B8" s="116" t="s">
        <v>12</v>
      </c>
      <c r="C8" s="115">
        <v>100</v>
      </c>
    </row>
    <row r="9" spans="1:3" ht="57.75" customHeight="1" thickBot="1">
      <c r="A9" s="114" t="s">
        <v>235</v>
      </c>
      <c r="B9" s="116" t="s">
        <v>13</v>
      </c>
      <c r="C9" s="115">
        <v>100</v>
      </c>
    </row>
    <row r="10" spans="1:3" ht="39" customHeight="1" thickBot="1">
      <c r="A10" s="114" t="s">
        <v>236</v>
      </c>
      <c r="B10" s="116" t="s">
        <v>14</v>
      </c>
      <c r="C10" s="115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66" customWidth="1"/>
    <col min="4" max="4" width="5.28125" style="66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4:9" ht="113.25" customHeight="1">
      <c r="D1" s="217"/>
      <c r="E1" s="217"/>
      <c r="F1" s="217"/>
      <c r="G1" s="323" t="s">
        <v>459</v>
      </c>
      <c r="H1" s="323"/>
      <c r="I1" s="323"/>
    </row>
    <row r="2" spans="1:9" ht="35.25" customHeight="1">
      <c r="A2" s="305" t="s">
        <v>454</v>
      </c>
      <c r="B2" s="305"/>
      <c r="C2" s="305"/>
      <c r="D2" s="305"/>
      <c r="E2" s="305"/>
      <c r="F2" s="305"/>
      <c r="G2" s="305"/>
      <c r="H2" s="305"/>
      <c r="I2" s="305"/>
    </row>
    <row r="3" spans="1:7" ht="15.75" customHeight="1">
      <c r="A3" s="363"/>
      <c r="B3" s="305"/>
      <c r="C3" s="305"/>
      <c r="D3" s="305"/>
      <c r="E3" s="305"/>
      <c r="F3" s="305"/>
      <c r="G3" s="305"/>
    </row>
    <row r="4" ht="8.25" customHeight="1"/>
    <row r="5" spans="1:9" s="42" customFormat="1" ht="39.75" customHeight="1">
      <c r="A5" s="373" t="s">
        <v>57</v>
      </c>
      <c r="B5" s="373" t="s">
        <v>108</v>
      </c>
      <c r="C5" s="373" t="s">
        <v>112</v>
      </c>
      <c r="D5" s="373" t="s">
        <v>109</v>
      </c>
      <c r="E5" s="373" t="s">
        <v>58</v>
      </c>
      <c r="F5" s="373" t="s">
        <v>110</v>
      </c>
      <c r="G5" s="368" t="s">
        <v>392</v>
      </c>
      <c r="H5" s="369" t="s">
        <v>403</v>
      </c>
      <c r="I5" s="368" t="s">
        <v>417</v>
      </c>
    </row>
    <row r="6" spans="1:9" s="42" customFormat="1" ht="102" customHeight="1">
      <c r="A6" s="374"/>
      <c r="B6" s="374"/>
      <c r="C6" s="374"/>
      <c r="D6" s="374"/>
      <c r="E6" s="374"/>
      <c r="F6" s="374"/>
      <c r="G6" s="368"/>
      <c r="H6" s="370"/>
      <c r="I6" s="370"/>
    </row>
    <row r="7" spans="1:9" s="65" customFormat="1" ht="47.25">
      <c r="A7" s="197" t="s">
        <v>338</v>
      </c>
      <c r="B7" s="172" t="s">
        <v>160</v>
      </c>
      <c r="C7" s="172" t="s">
        <v>95</v>
      </c>
      <c r="D7" s="172" t="s">
        <v>95</v>
      </c>
      <c r="E7" s="172" t="s">
        <v>96</v>
      </c>
      <c r="F7" s="172" t="s">
        <v>97</v>
      </c>
      <c r="G7" s="232">
        <f>G43</f>
        <v>4995336.56</v>
      </c>
      <c r="H7" s="232">
        <f>H43</f>
        <v>3698204.02</v>
      </c>
      <c r="I7" s="279">
        <f>I43</f>
        <v>3528921.52</v>
      </c>
    </row>
    <row r="8" spans="1:12" s="45" customFormat="1" ht="158.25">
      <c r="A8" s="57" t="s">
        <v>161</v>
      </c>
      <c r="B8" s="174">
        <v>805</v>
      </c>
      <c r="C8" s="175" t="s">
        <v>98</v>
      </c>
      <c r="D8" s="175" t="s">
        <v>99</v>
      </c>
      <c r="E8" s="175" t="s">
        <v>312</v>
      </c>
      <c r="F8" s="176" t="s">
        <v>67</v>
      </c>
      <c r="G8" s="233">
        <f>'Прил.4'!D15</f>
        <v>600000</v>
      </c>
      <c r="H8" s="233">
        <f>'Прил.4'!E15</f>
        <v>539795</v>
      </c>
      <c r="I8" s="281">
        <f>'Прил.4'!F15</f>
        <v>545000</v>
      </c>
      <c r="L8" s="131"/>
    </row>
    <row r="9" spans="1:10" s="45" customFormat="1" ht="157.5">
      <c r="A9" s="53" t="s">
        <v>163</v>
      </c>
      <c r="B9" s="174">
        <v>805</v>
      </c>
      <c r="C9" s="171" t="s">
        <v>98</v>
      </c>
      <c r="D9" s="171" t="s">
        <v>100</v>
      </c>
      <c r="E9" s="178" t="s">
        <v>252</v>
      </c>
      <c r="F9" s="178" t="s">
        <v>67</v>
      </c>
      <c r="G9" s="234">
        <f>'Прил.4'!D11</f>
        <v>784000</v>
      </c>
      <c r="H9" s="234">
        <f>'Прил.4'!E11</f>
        <v>702180</v>
      </c>
      <c r="I9" s="284">
        <f>'Прил.4'!F11</f>
        <v>710000</v>
      </c>
      <c r="J9" s="131"/>
    </row>
    <row r="10" spans="1:10" s="42" customFormat="1" ht="94.5">
      <c r="A10" s="53" t="s">
        <v>165</v>
      </c>
      <c r="B10" s="174">
        <v>805</v>
      </c>
      <c r="C10" s="171" t="s">
        <v>98</v>
      </c>
      <c r="D10" s="171" t="s">
        <v>100</v>
      </c>
      <c r="E10" s="178" t="s">
        <v>252</v>
      </c>
      <c r="F10" s="178" t="s">
        <v>63</v>
      </c>
      <c r="G10" s="234">
        <f>'Прил.4'!D12</f>
        <v>165000</v>
      </c>
      <c r="H10" s="234">
        <f>'Прил.4'!E12</f>
        <v>25000</v>
      </c>
      <c r="I10" s="284">
        <f>'Прил.4'!F12</f>
        <v>19500</v>
      </c>
      <c r="J10" s="48"/>
    </row>
    <row r="11" spans="1:9" s="42" customFormat="1" ht="63">
      <c r="A11" s="53" t="s">
        <v>239</v>
      </c>
      <c r="B11" s="174">
        <v>805</v>
      </c>
      <c r="C11" s="171" t="s">
        <v>98</v>
      </c>
      <c r="D11" s="171" t="s">
        <v>100</v>
      </c>
      <c r="E11" s="178" t="s">
        <v>252</v>
      </c>
      <c r="F11" s="178" t="s">
        <v>68</v>
      </c>
      <c r="G11" s="234">
        <f>'Прил.4'!D13</f>
        <v>1000</v>
      </c>
      <c r="H11" s="234">
        <f>'Прил.4'!E13</f>
        <v>500</v>
      </c>
      <c r="I11" s="284">
        <f>'Прил.4'!F13</f>
        <v>500</v>
      </c>
    </row>
    <row r="12" spans="1:9" s="42" customFormat="1" ht="133.5" customHeight="1">
      <c r="A12" s="53" t="s">
        <v>412</v>
      </c>
      <c r="B12" s="174">
        <v>805</v>
      </c>
      <c r="C12" s="171" t="s">
        <v>98</v>
      </c>
      <c r="D12" s="171" t="s">
        <v>388</v>
      </c>
      <c r="E12" s="178" t="s">
        <v>387</v>
      </c>
      <c r="F12" s="178" t="s">
        <v>408</v>
      </c>
      <c r="G12" s="234">
        <f>'Прил.4'!D67</f>
        <v>43087</v>
      </c>
      <c r="H12" s="234">
        <f>'Прил.4'!E67</f>
        <v>43087</v>
      </c>
      <c r="I12" s="284">
        <f>'Прил.4'!F67</f>
        <v>44246.65</v>
      </c>
    </row>
    <row r="13" spans="1:9" s="50" customFormat="1" ht="63">
      <c r="A13" s="53" t="s">
        <v>166</v>
      </c>
      <c r="B13" s="174">
        <v>805</v>
      </c>
      <c r="C13" s="171" t="s">
        <v>98</v>
      </c>
      <c r="D13" s="171" t="s">
        <v>101</v>
      </c>
      <c r="E13" s="178" t="s">
        <v>261</v>
      </c>
      <c r="F13" s="178" t="s">
        <v>68</v>
      </c>
      <c r="G13" s="234">
        <f>'Прил.4'!D69</f>
        <v>50000</v>
      </c>
      <c r="H13" s="234">
        <f>'Прил.4'!E69</f>
        <v>20000</v>
      </c>
      <c r="I13" s="284">
        <f>'Прил.4'!F69</f>
        <v>20000</v>
      </c>
    </row>
    <row r="14" spans="1:12" s="42" customFormat="1" ht="157.5">
      <c r="A14" s="53" t="s">
        <v>426</v>
      </c>
      <c r="B14" s="205">
        <v>805</v>
      </c>
      <c r="C14" s="206" t="s">
        <v>98</v>
      </c>
      <c r="D14" s="206" t="s">
        <v>102</v>
      </c>
      <c r="E14" s="178" t="s">
        <v>319</v>
      </c>
      <c r="F14" s="171" t="s">
        <v>63</v>
      </c>
      <c r="G14" s="235">
        <f>'Прил.4'!D17</f>
        <v>35000</v>
      </c>
      <c r="H14" s="235">
        <f>'Прил.4'!E17</f>
        <v>15000</v>
      </c>
      <c r="I14" s="278">
        <f>'Прил.4'!F17</f>
        <v>6500</v>
      </c>
      <c r="L14" s="48"/>
    </row>
    <row r="15" spans="1:9" s="42" customFormat="1" ht="78.75">
      <c r="A15" s="215" t="s">
        <v>291</v>
      </c>
      <c r="B15" s="299">
        <v>805</v>
      </c>
      <c r="C15" s="300" t="s">
        <v>98</v>
      </c>
      <c r="D15" s="300" t="s">
        <v>102</v>
      </c>
      <c r="E15" s="216" t="s">
        <v>320</v>
      </c>
      <c r="F15" s="206" t="s">
        <v>63</v>
      </c>
      <c r="G15" s="236">
        <f>'Прил.4'!D20</f>
        <v>20000</v>
      </c>
      <c r="H15" s="236">
        <f>'Прил.4'!E20</f>
        <v>5000</v>
      </c>
      <c r="I15" s="278">
        <f>'Прил.4'!F20</f>
        <v>6000</v>
      </c>
    </row>
    <row r="16" spans="1:9" s="42" customFormat="1" ht="126">
      <c r="A16" s="209" t="s">
        <v>449</v>
      </c>
      <c r="B16" s="210">
        <v>805</v>
      </c>
      <c r="C16" s="211" t="s">
        <v>98</v>
      </c>
      <c r="D16" s="211" t="s">
        <v>102</v>
      </c>
      <c r="E16" s="301" t="s">
        <v>448</v>
      </c>
      <c r="F16" s="211" t="s">
        <v>63</v>
      </c>
      <c r="G16" s="278">
        <f>'Прил.4'!D24</f>
        <v>5000</v>
      </c>
      <c r="H16" s="302">
        <v>0</v>
      </c>
      <c r="I16" s="278">
        <v>0</v>
      </c>
    </row>
    <row r="17" spans="1:9" s="42" customFormat="1" ht="173.25">
      <c r="A17" s="209" t="s">
        <v>432</v>
      </c>
      <c r="B17" s="208" t="s">
        <v>160</v>
      </c>
      <c r="C17" s="208" t="s">
        <v>98</v>
      </c>
      <c r="D17" s="208" t="s">
        <v>102</v>
      </c>
      <c r="E17" s="213" t="s">
        <v>351</v>
      </c>
      <c r="F17" s="213">
        <v>200</v>
      </c>
      <c r="G17" s="237">
        <f>'Прил.4'!D58</f>
        <v>122.93</v>
      </c>
      <c r="H17" s="237">
        <f>'Прил.4'!E58</f>
        <v>0</v>
      </c>
      <c r="I17" s="214">
        <f>'Прил.4'!F58</f>
        <v>0</v>
      </c>
    </row>
    <row r="18" spans="1:9" s="42" customFormat="1" ht="283.5">
      <c r="A18" s="212" t="s">
        <v>433</v>
      </c>
      <c r="B18" s="208" t="s">
        <v>160</v>
      </c>
      <c r="C18" s="208" t="s">
        <v>98</v>
      </c>
      <c r="D18" s="208" t="s">
        <v>102</v>
      </c>
      <c r="E18" s="213" t="s">
        <v>352</v>
      </c>
      <c r="F18" s="213">
        <v>200</v>
      </c>
      <c r="G18" s="237">
        <f>'Прил.4'!D59</f>
        <v>517.54</v>
      </c>
      <c r="H18" s="237">
        <f>'Прил.4'!E59</f>
        <v>0</v>
      </c>
      <c r="I18" s="214">
        <f>'Прил.4'!F59</f>
        <v>0</v>
      </c>
    </row>
    <row r="19" spans="1:9" s="42" customFormat="1" ht="110.25">
      <c r="A19" s="212" t="s">
        <v>434</v>
      </c>
      <c r="B19" s="208" t="s">
        <v>160</v>
      </c>
      <c r="C19" s="208" t="s">
        <v>98</v>
      </c>
      <c r="D19" s="208" t="s">
        <v>102</v>
      </c>
      <c r="E19" s="213" t="s">
        <v>353</v>
      </c>
      <c r="F19" s="213">
        <v>200</v>
      </c>
      <c r="G19" s="237">
        <f>'Прил.4'!D60</f>
        <v>122.93</v>
      </c>
      <c r="H19" s="237">
        <f>'Прил.4'!E60</f>
        <v>0</v>
      </c>
      <c r="I19" s="214">
        <f>'Прил.4'!F60</f>
        <v>0</v>
      </c>
    </row>
    <row r="20" spans="1:11" s="42" customFormat="1" ht="144.75" customHeight="1">
      <c r="A20" s="212" t="s">
        <v>435</v>
      </c>
      <c r="B20" s="208" t="s">
        <v>160</v>
      </c>
      <c r="C20" s="208" t="s">
        <v>98</v>
      </c>
      <c r="D20" s="208" t="s">
        <v>102</v>
      </c>
      <c r="E20" s="213" t="s">
        <v>356</v>
      </c>
      <c r="F20" s="213">
        <v>200</v>
      </c>
      <c r="G20" s="237">
        <f>'Прил.4'!D61</f>
        <v>122.93</v>
      </c>
      <c r="H20" s="237">
        <f>'Прил.4'!E61</f>
        <v>0</v>
      </c>
      <c r="I20" s="214">
        <f>'Прил.4'!F61</f>
        <v>0</v>
      </c>
      <c r="K20" s="48"/>
    </row>
    <row r="21" spans="1:9" s="42" customFormat="1" ht="194.25" customHeight="1">
      <c r="A21" s="212" t="s">
        <v>436</v>
      </c>
      <c r="B21" s="208" t="s">
        <v>160</v>
      </c>
      <c r="C21" s="208" t="s">
        <v>98</v>
      </c>
      <c r="D21" s="208" t="s">
        <v>102</v>
      </c>
      <c r="E21" s="213" t="s">
        <v>357</v>
      </c>
      <c r="F21" s="213">
        <v>200</v>
      </c>
      <c r="G21" s="237">
        <f>'Прил.4'!D61</f>
        <v>122.93</v>
      </c>
      <c r="H21" s="237">
        <f>'Прил.4'!E61</f>
        <v>0</v>
      </c>
      <c r="I21" s="214">
        <f>'Прил.4'!F61</f>
        <v>0</v>
      </c>
    </row>
    <row r="22" spans="1:9" s="42" customFormat="1" ht="157.5">
      <c r="A22" s="212" t="s">
        <v>437</v>
      </c>
      <c r="B22" s="208" t="s">
        <v>160</v>
      </c>
      <c r="C22" s="208" t="s">
        <v>98</v>
      </c>
      <c r="D22" s="208" t="s">
        <v>102</v>
      </c>
      <c r="E22" s="213" t="s">
        <v>355</v>
      </c>
      <c r="F22" s="213">
        <v>200</v>
      </c>
      <c r="G22" s="237">
        <f>'Прил.4'!D63</f>
        <v>122.93</v>
      </c>
      <c r="H22" s="237">
        <f>'Прил.4'!E63</f>
        <v>0</v>
      </c>
      <c r="I22" s="214">
        <f>'Прил.4'!F63</f>
        <v>0</v>
      </c>
    </row>
    <row r="23" spans="1:9" s="42" customFormat="1" ht="110.25">
      <c r="A23" s="212" t="s">
        <v>438</v>
      </c>
      <c r="B23" s="208" t="s">
        <v>160</v>
      </c>
      <c r="C23" s="208" t="s">
        <v>98</v>
      </c>
      <c r="D23" s="208" t="s">
        <v>102</v>
      </c>
      <c r="E23" s="213" t="s">
        <v>354</v>
      </c>
      <c r="F23" s="213">
        <v>200</v>
      </c>
      <c r="G23" s="237">
        <f>'Прил.4'!D64</f>
        <v>122.93</v>
      </c>
      <c r="H23" s="237">
        <f>'Прил.4'!E64</f>
        <v>0</v>
      </c>
      <c r="I23" s="214">
        <f>'Прил.4'!F64</f>
        <v>0</v>
      </c>
    </row>
    <row r="24" spans="1:9" s="42" customFormat="1" ht="63">
      <c r="A24" s="53" t="s">
        <v>337</v>
      </c>
      <c r="B24" s="174">
        <v>805</v>
      </c>
      <c r="C24" s="171" t="s">
        <v>98</v>
      </c>
      <c r="D24" s="171" t="s">
        <v>102</v>
      </c>
      <c r="E24" s="178" t="s">
        <v>297</v>
      </c>
      <c r="F24" s="171" t="s">
        <v>63</v>
      </c>
      <c r="G24" s="220">
        <f>'Прил.4'!D68</f>
        <v>65217.3</v>
      </c>
      <c r="H24" s="220">
        <f>'Прил.4'!E68</f>
        <v>50535.5</v>
      </c>
      <c r="I24" s="191">
        <f>'Прил.4'!F68</f>
        <v>40718.35</v>
      </c>
    </row>
    <row r="25" spans="1:9" s="42" customFormat="1" ht="157.5">
      <c r="A25" s="53" t="s">
        <v>269</v>
      </c>
      <c r="B25" s="174">
        <v>805</v>
      </c>
      <c r="C25" s="171" t="s">
        <v>99</v>
      </c>
      <c r="D25" s="171" t="s">
        <v>103</v>
      </c>
      <c r="E25" s="178" t="s">
        <v>262</v>
      </c>
      <c r="F25" s="178" t="s">
        <v>67</v>
      </c>
      <c r="G25" s="234">
        <f>'Прил.4'!D70</f>
        <v>93900</v>
      </c>
      <c r="H25" s="234">
        <f>'Прил.4'!E70</f>
        <v>97500</v>
      </c>
      <c r="I25" s="284">
        <f>'Прил.4'!F70</f>
        <v>0</v>
      </c>
    </row>
    <row r="26" spans="1:9" s="42" customFormat="1" ht="78.75">
      <c r="A26" s="53" t="s">
        <v>71</v>
      </c>
      <c r="B26" s="174">
        <v>805</v>
      </c>
      <c r="C26" s="171" t="s">
        <v>103</v>
      </c>
      <c r="D26" s="171" t="s">
        <v>104</v>
      </c>
      <c r="E26" s="178" t="s">
        <v>255</v>
      </c>
      <c r="F26" s="178" t="s">
        <v>63</v>
      </c>
      <c r="G26" s="234">
        <f>'Прил.4'!D28</f>
        <v>40000</v>
      </c>
      <c r="H26" s="234">
        <f>'Прил.4'!E28</f>
        <v>15000</v>
      </c>
      <c r="I26" s="284">
        <f>'Прил.4'!F28</f>
        <v>15000</v>
      </c>
    </row>
    <row r="27" spans="1:9" s="42" customFormat="1" ht="157.5">
      <c r="A27" s="282" t="s">
        <v>450</v>
      </c>
      <c r="B27" s="174">
        <v>805</v>
      </c>
      <c r="C27" s="171" t="s">
        <v>100</v>
      </c>
      <c r="D27" s="171" t="s">
        <v>404</v>
      </c>
      <c r="E27" s="283" t="s">
        <v>399</v>
      </c>
      <c r="F27" s="178" t="s">
        <v>63</v>
      </c>
      <c r="G27" s="234">
        <f>'Прил.4'!D32</f>
        <v>456303.93</v>
      </c>
      <c r="H27" s="234">
        <f>'Прил.4'!E32</f>
        <v>456303.93</v>
      </c>
      <c r="I27" s="284">
        <f>'Прил.4'!F32</f>
        <v>456303.93</v>
      </c>
    </row>
    <row r="28" spans="1:9" s="42" customFormat="1" ht="102" customHeight="1">
      <c r="A28" s="282" t="s">
        <v>451</v>
      </c>
      <c r="B28" s="174">
        <v>805</v>
      </c>
      <c r="C28" s="171" t="s">
        <v>100</v>
      </c>
      <c r="D28" s="171" t="s">
        <v>404</v>
      </c>
      <c r="E28" s="283" t="s">
        <v>400</v>
      </c>
      <c r="F28" s="178" t="s">
        <v>63</v>
      </c>
      <c r="G28" s="234">
        <f>'Прил.4'!D33</f>
        <v>112716.88</v>
      </c>
      <c r="H28" s="234">
        <f>'Прил.4'!E33</f>
        <v>112716.88</v>
      </c>
      <c r="I28" s="284">
        <f>'Прил.4'!F33</f>
        <v>112716.88</v>
      </c>
    </row>
    <row r="29" spans="1:9" s="42" customFormat="1" ht="78.75">
      <c r="A29" s="53" t="s">
        <v>74</v>
      </c>
      <c r="B29" s="174">
        <v>805</v>
      </c>
      <c r="C29" s="171" t="s">
        <v>100</v>
      </c>
      <c r="D29" s="171" t="s">
        <v>105</v>
      </c>
      <c r="E29" s="178" t="s">
        <v>304</v>
      </c>
      <c r="F29" s="178" t="s">
        <v>63</v>
      </c>
      <c r="G29" s="234">
        <v>1000</v>
      </c>
      <c r="H29" s="234">
        <v>1000</v>
      </c>
      <c r="I29" s="284">
        <v>1000</v>
      </c>
    </row>
    <row r="30" spans="1:9" s="42" customFormat="1" ht="99.75" customHeight="1">
      <c r="A30" s="53" t="s">
        <v>431</v>
      </c>
      <c r="B30" s="174">
        <v>805</v>
      </c>
      <c r="C30" s="171" t="s">
        <v>106</v>
      </c>
      <c r="D30" s="171" t="s">
        <v>99</v>
      </c>
      <c r="E30" s="178" t="s">
        <v>263</v>
      </c>
      <c r="F30" s="178" t="s">
        <v>63</v>
      </c>
      <c r="G30" s="234">
        <f>'Прил.4'!D57</f>
        <v>94561.62</v>
      </c>
      <c r="H30" s="234">
        <f>'Прил.4'!E57</f>
        <v>0</v>
      </c>
      <c r="I30" s="284">
        <f>'Прил.4'!F57</f>
        <v>0</v>
      </c>
    </row>
    <row r="31" spans="1:9" s="42" customFormat="1" ht="110.25">
      <c r="A31" s="53" t="s">
        <v>452</v>
      </c>
      <c r="B31" s="174">
        <v>805</v>
      </c>
      <c r="C31" s="171" t="s">
        <v>106</v>
      </c>
      <c r="D31" s="171" t="s">
        <v>99</v>
      </c>
      <c r="E31" s="178" t="s">
        <v>401</v>
      </c>
      <c r="F31" s="178" t="s">
        <v>63</v>
      </c>
      <c r="G31" s="234">
        <v>80000</v>
      </c>
      <c r="H31" s="234">
        <v>80000</v>
      </c>
      <c r="I31" s="284">
        <v>80000</v>
      </c>
    </row>
    <row r="32" spans="1:9" s="42" customFormat="1" ht="63">
      <c r="A32" s="53" t="s">
        <v>62</v>
      </c>
      <c r="B32" s="174">
        <v>805</v>
      </c>
      <c r="C32" s="171" t="s">
        <v>106</v>
      </c>
      <c r="D32" s="171" t="s">
        <v>103</v>
      </c>
      <c r="E32" s="178" t="s">
        <v>258</v>
      </c>
      <c r="F32" s="178" t="s">
        <v>63</v>
      </c>
      <c r="G32" s="234">
        <f>'Прил.4'!D45</f>
        <v>345000</v>
      </c>
      <c r="H32" s="234">
        <f>'Прил.4'!E45</f>
        <v>244000</v>
      </c>
      <c r="I32" s="284">
        <f>'Прил.4'!F45</f>
        <v>249000</v>
      </c>
    </row>
    <row r="33" spans="1:12" s="42" customFormat="1" ht="63">
      <c r="A33" s="193" t="s">
        <v>317</v>
      </c>
      <c r="B33" s="174">
        <v>805</v>
      </c>
      <c r="C33" s="171" t="s">
        <v>106</v>
      </c>
      <c r="D33" s="171" t="s">
        <v>103</v>
      </c>
      <c r="E33" s="178" t="s">
        <v>318</v>
      </c>
      <c r="F33" s="178" t="s">
        <v>63</v>
      </c>
      <c r="G33" s="234">
        <f>'Прил.4'!D46</f>
        <v>5000</v>
      </c>
      <c r="H33" s="234">
        <f>'Прил.4'!E46</f>
        <v>5000</v>
      </c>
      <c r="I33" s="284">
        <f>'Прил.4'!F46</f>
        <v>5000</v>
      </c>
      <c r="J33" s="48"/>
      <c r="L33" s="48"/>
    </row>
    <row r="34" spans="1:12" s="42" customFormat="1" ht="78.75">
      <c r="A34" s="193" t="s">
        <v>64</v>
      </c>
      <c r="B34" s="174">
        <v>805</v>
      </c>
      <c r="C34" s="171" t="s">
        <v>106</v>
      </c>
      <c r="D34" s="171" t="s">
        <v>103</v>
      </c>
      <c r="E34" s="178" t="s">
        <v>393</v>
      </c>
      <c r="F34" s="178" t="s">
        <v>63</v>
      </c>
      <c r="G34" s="234">
        <f>'Прил.4'!D47</f>
        <v>30000</v>
      </c>
      <c r="H34" s="234">
        <f>'Прил.4'!E47</f>
        <v>0</v>
      </c>
      <c r="I34" s="284">
        <f>'Прил.4'!F47</f>
        <v>0</v>
      </c>
      <c r="J34" s="48"/>
      <c r="L34" s="48"/>
    </row>
    <row r="35" spans="1:12" s="42" customFormat="1" ht="99.75" customHeight="1">
      <c r="A35" s="193" t="s">
        <v>440</v>
      </c>
      <c r="B35" s="174">
        <v>805</v>
      </c>
      <c r="C35" s="171" t="s">
        <v>106</v>
      </c>
      <c r="D35" s="171" t="s">
        <v>103</v>
      </c>
      <c r="E35" s="178" t="s">
        <v>402</v>
      </c>
      <c r="F35" s="178" t="s">
        <v>63</v>
      </c>
      <c r="G35" s="234">
        <v>152165.71</v>
      </c>
      <c r="H35" s="234">
        <v>152165.71</v>
      </c>
      <c r="I35" s="284">
        <v>152165.71</v>
      </c>
      <c r="J35" s="48"/>
      <c r="L35" s="48"/>
    </row>
    <row r="36" spans="1:9" s="42" customFormat="1" ht="94.5">
      <c r="A36" s="53" t="s">
        <v>169</v>
      </c>
      <c r="B36" s="174">
        <v>805</v>
      </c>
      <c r="C36" s="171" t="s">
        <v>94</v>
      </c>
      <c r="D36" s="171" t="s">
        <v>94</v>
      </c>
      <c r="E36" s="178" t="s">
        <v>307</v>
      </c>
      <c r="F36" s="178" t="s">
        <v>63</v>
      </c>
      <c r="G36" s="234">
        <v>1000</v>
      </c>
      <c r="H36" s="234">
        <v>1000</v>
      </c>
      <c r="I36" s="284">
        <v>1000</v>
      </c>
    </row>
    <row r="37" spans="1:15" s="42" customFormat="1" ht="173.25">
      <c r="A37" s="71" t="s">
        <v>170</v>
      </c>
      <c r="B37" s="174">
        <v>805</v>
      </c>
      <c r="C37" s="178" t="s">
        <v>107</v>
      </c>
      <c r="D37" s="178" t="s">
        <v>98</v>
      </c>
      <c r="E37" s="178" t="s">
        <v>260</v>
      </c>
      <c r="F37" s="178" t="s">
        <v>67</v>
      </c>
      <c r="G37" s="234">
        <f>'Прил.4'!D51</f>
        <v>804000</v>
      </c>
      <c r="H37" s="234">
        <f>'Прил.4'!E51</f>
        <v>600000</v>
      </c>
      <c r="I37" s="284">
        <f>'Прил.4'!F51</f>
        <v>600000</v>
      </c>
      <c r="K37" s="48"/>
      <c r="O37" s="48"/>
    </row>
    <row r="38" spans="1:15" s="42" customFormat="1" ht="110.25">
      <c r="A38" s="53" t="s">
        <v>157</v>
      </c>
      <c r="B38" s="174">
        <v>805</v>
      </c>
      <c r="C38" s="171" t="s">
        <v>107</v>
      </c>
      <c r="D38" s="171" t="s">
        <v>98</v>
      </c>
      <c r="E38" s="178" t="s">
        <v>260</v>
      </c>
      <c r="F38" s="178" t="s">
        <v>63</v>
      </c>
      <c r="G38" s="234">
        <f>'Прил.4'!D52</f>
        <v>615000</v>
      </c>
      <c r="H38" s="234">
        <f>'Прил.4'!E52</f>
        <v>403900</v>
      </c>
      <c r="I38" s="284">
        <f>'Прил.4'!F52</f>
        <v>335750</v>
      </c>
      <c r="O38" s="48"/>
    </row>
    <row r="39" spans="1:9" s="42" customFormat="1" ht="78.75">
      <c r="A39" s="193" t="s">
        <v>241</v>
      </c>
      <c r="B39" s="174">
        <v>805</v>
      </c>
      <c r="C39" s="171" t="s">
        <v>107</v>
      </c>
      <c r="D39" s="171" t="s">
        <v>98</v>
      </c>
      <c r="E39" s="178" t="s">
        <v>260</v>
      </c>
      <c r="F39" s="178" t="s">
        <v>68</v>
      </c>
      <c r="G39" s="234">
        <f>'Прил.4'!D53</f>
        <v>1000</v>
      </c>
      <c r="H39" s="234">
        <f>'Прил.4'!E53</f>
        <v>1000</v>
      </c>
      <c r="I39" s="284">
        <f>'Прил.4'!F53</f>
        <v>1000</v>
      </c>
    </row>
    <row r="40" spans="1:12" s="42" customFormat="1" ht="193.5" customHeight="1">
      <c r="A40" s="181" t="s">
        <v>453</v>
      </c>
      <c r="B40" s="174">
        <v>805</v>
      </c>
      <c r="C40" s="171" t="s">
        <v>107</v>
      </c>
      <c r="D40" s="171" t="s">
        <v>98</v>
      </c>
      <c r="E40" s="178" t="s">
        <v>293</v>
      </c>
      <c r="F40" s="178" t="s">
        <v>67</v>
      </c>
      <c r="G40" s="234">
        <f>'Прил.4'!D54</f>
        <v>15000</v>
      </c>
      <c r="H40" s="234">
        <f>'Прил.4'!E54</f>
        <v>12500</v>
      </c>
      <c r="I40" s="284">
        <f>'Прил.4'!F54</f>
        <v>12500</v>
      </c>
      <c r="L40" s="48"/>
    </row>
    <row r="41" spans="1:9" s="50" customFormat="1" ht="198.75" customHeight="1">
      <c r="A41" s="181" t="s">
        <v>295</v>
      </c>
      <c r="B41" s="174">
        <v>805</v>
      </c>
      <c r="C41" s="171" t="s">
        <v>107</v>
      </c>
      <c r="D41" s="171" t="s">
        <v>98</v>
      </c>
      <c r="E41" s="178" t="s">
        <v>294</v>
      </c>
      <c r="F41" s="178" t="s">
        <v>67</v>
      </c>
      <c r="G41" s="234">
        <f>'Прил.4'!D55</f>
        <v>264109</v>
      </c>
      <c r="H41" s="234">
        <f>'Прил.4'!E55</f>
        <v>0</v>
      </c>
      <c r="I41" s="284">
        <f>'Прил.4'!F55</f>
        <v>0</v>
      </c>
    </row>
    <row r="42" spans="1:9" ht="78.75">
      <c r="A42" s="53" t="s">
        <v>92</v>
      </c>
      <c r="B42" s="174">
        <v>805</v>
      </c>
      <c r="C42" s="171" t="s">
        <v>104</v>
      </c>
      <c r="D42" s="171" t="s">
        <v>98</v>
      </c>
      <c r="E42" s="178" t="s">
        <v>321</v>
      </c>
      <c r="F42" s="178" t="s">
        <v>85</v>
      </c>
      <c r="G42" s="234">
        <v>115020</v>
      </c>
      <c r="H42" s="234">
        <v>115020</v>
      </c>
      <c r="I42" s="284">
        <v>115020</v>
      </c>
    </row>
    <row r="43" spans="1:9" ht="15.75">
      <c r="A43" s="62" t="s">
        <v>86</v>
      </c>
      <c r="B43" s="62"/>
      <c r="C43" s="68"/>
      <c r="D43" s="68"/>
      <c r="E43" s="56"/>
      <c r="F43" s="56"/>
      <c r="G43" s="238">
        <f>SUM(G8:G42)</f>
        <v>4995336.56</v>
      </c>
      <c r="H43" s="280">
        <f>SUM(H8:H42)</f>
        <v>3698204.02</v>
      </c>
      <c r="I43" s="280">
        <f>SUM(I8:I42)</f>
        <v>3528921.52</v>
      </c>
    </row>
  </sheetData>
  <sheetProtection/>
  <mergeCells count="12">
    <mergeCell ref="E5:E6"/>
    <mergeCell ref="F5:F6"/>
    <mergeCell ref="G5:G6"/>
    <mergeCell ref="H5:H6"/>
    <mergeCell ref="I5:I6"/>
    <mergeCell ref="G1:I1"/>
    <mergeCell ref="A2:I2"/>
    <mergeCell ref="A3:G3"/>
    <mergeCell ref="A5:A6"/>
    <mergeCell ref="B5:B6"/>
    <mergeCell ref="C5:C6"/>
    <mergeCell ref="D5:D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66" customWidth="1"/>
    <col min="4" max="4" width="5.28125" style="66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75" t="s">
        <v>371</v>
      </c>
      <c r="E1" s="375"/>
      <c r="F1" s="375"/>
      <c r="G1" s="375"/>
    </row>
    <row r="2" spans="1:7" ht="35.25" customHeight="1">
      <c r="A2" s="305" t="s">
        <v>347</v>
      </c>
      <c r="B2" s="305"/>
      <c r="C2" s="305"/>
      <c r="D2" s="305"/>
      <c r="E2" s="305"/>
      <c r="F2" s="305"/>
      <c r="G2" s="305"/>
    </row>
    <row r="3" ht="4.5" customHeight="1"/>
    <row r="4" spans="1:7" s="42" customFormat="1" ht="39.75" customHeight="1">
      <c r="A4" s="373" t="s">
        <v>57</v>
      </c>
      <c r="B4" s="373" t="s">
        <v>108</v>
      </c>
      <c r="C4" s="373" t="s">
        <v>112</v>
      </c>
      <c r="D4" s="373" t="s">
        <v>109</v>
      </c>
      <c r="E4" s="373" t="s">
        <v>58</v>
      </c>
      <c r="F4" s="373" t="s">
        <v>110</v>
      </c>
      <c r="G4" s="373" t="s">
        <v>111</v>
      </c>
    </row>
    <row r="5" spans="1:7" s="42" customFormat="1" ht="102" customHeight="1">
      <c r="A5" s="374"/>
      <c r="B5" s="374"/>
      <c r="C5" s="374"/>
      <c r="D5" s="374"/>
      <c r="E5" s="374"/>
      <c r="F5" s="374"/>
      <c r="G5" s="374"/>
    </row>
    <row r="6" spans="1:7" s="65" customFormat="1" ht="47.25">
      <c r="A6" s="197" t="s">
        <v>338</v>
      </c>
      <c r="B6" s="172" t="s">
        <v>160</v>
      </c>
      <c r="C6" s="172" t="s">
        <v>95</v>
      </c>
      <c r="D6" s="172" t="s">
        <v>95</v>
      </c>
      <c r="E6" s="172" t="s">
        <v>96</v>
      </c>
      <c r="F6" s="172" t="s">
        <v>97</v>
      </c>
      <c r="G6" s="173">
        <f>G36</f>
        <v>3926993.5399999996</v>
      </c>
    </row>
    <row r="7" spans="1:12" s="45" customFormat="1" ht="150" customHeight="1">
      <c r="A7" s="57" t="s">
        <v>161</v>
      </c>
      <c r="B7" s="174">
        <v>805</v>
      </c>
      <c r="C7" s="175" t="s">
        <v>98</v>
      </c>
      <c r="D7" s="175" t="s">
        <v>99</v>
      </c>
      <c r="E7" s="175" t="s">
        <v>312</v>
      </c>
      <c r="F7" s="176" t="s">
        <v>67</v>
      </c>
      <c r="G7" s="177">
        <v>555000</v>
      </c>
      <c r="L7" s="131"/>
    </row>
    <row r="8" spans="1:10" s="45" customFormat="1" ht="153" customHeight="1">
      <c r="A8" s="53" t="s">
        <v>163</v>
      </c>
      <c r="B8" s="174">
        <v>805</v>
      </c>
      <c r="C8" s="171" t="s">
        <v>98</v>
      </c>
      <c r="D8" s="171" t="s">
        <v>100</v>
      </c>
      <c r="E8" s="178" t="s">
        <v>252</v>
      </c>
      <c r="F8" s="178" t="s">
        <v>67</v>
      </c>
      <c r="G8" s="179">
        <v>697000</v>
      </c>
      <c r="I8" s="194"/>
      <c r="J8" s="131"/>
    </row>
    <row r="9" spans="1:10" s="42" customFormat="1" ht="94.5" customHeight="1">
      <c r="A9" s="53" t="s">
        <v>165</v>
      </c>
      <c r="B9" s="174">
        <v>805</v>
      </c>
      <c r="C9" s="171" t="s">
        <v>98</v>
      </c>
      <c r="D9" s="171" t="s">
        <v>100</v>
      </c>
      <c r="E9" s="178" t="s">
        <v>252</v>
      </c>
      <c r="F9" s="178" t="s">
        <v>63</v>
      </c>
      <c r="G9" s="179">
        <v>151190</v>
      </c>
      <c r="I9" s="48"/>
      <c r="J9" s="48"/>
    </row>
    <row r="10" spans="1:7" s="42" customFormat="1" ht="78.75" customHeight="1">
      <c r="A10" s="53" t="s">
        <v>182</v>
      </c>
      <c r="B10" s="174">
        <v>805</v>
      </c>
      <c r="C10" s="171" t="s">
        <v>98</v>
      </c>
      <c r="D10" s="171" t="s">
        <v>100</v>
      </c>
      <c r="E10" s="178" t="s">
        <v>252</v>
      </c>
      <c r="F10" s="178" t="s">
        <v>68</v>
      </c>
      <c r="G10" s="179">
        <v>3000</v>
      </c>
    </row>
    <row r="11" spans="1:7" s="42" customFormat="1" ht="47.25">
      <c r="A11" s="53" t="s">
        <v>366</v>
      </c>
      <c r="B11" s="174">
        <v>805</v>
      </c>
      <c r="C11" s="171" t="s">
        <v>98</v>
      </c>
      <c r="D11" s="171" t="s">
        <v>94</v>
      </c>
      <c r="E11" s="178" t="s">
        <v>365</v>
      </c>
      <c r="F11" s="178" t="s">
        <v>68</v>
      </c>
      <c r="G11" s="179">
        <v>100000</v>
      </c>
    </row>
    <row r="12" spans="1:7" s="50" customFormat="1" ht="64.5" customHeight="1">
      <c r="A12" s="53" t="s">
        <v>166</v>
      </c>
      <c r="B12" s="174">
        <v>805</v>
      </c>
      <c r="C12" s="171" t="s">
        <v>98</v>
      </c>
      <c r="D12" s="171" t="s">
        <v>101</v>
      </c>
      <c r="E12" s="178" t="s">
        <v>261</v>
      </c>
      <c r="F12" s="178" t="s">
        <v>68</v>
      </c>
      <c r="G12" s="179">
        <v>20000</v>
      </c>
    </row>
    <row r="13" spans="1:7" s="42" customFormat="1" ht="157.5">
      <c r="A13" s="53" t="s">
        <v>167</v>
      </c>
      <c r="B13" s="205">
        <v>805</v>
      </c>
      <c r="C13" s="206" t="s">
        <v>98</v>
      </c>
      <c r="D13" s="206" t="s">
        <v>102</v>
      </c>
      <c r="E13" s="178" t="s">
        <v>319</v>
      </c>
      <c r="F13" s="171" t="s">
        <v>63</v>
      </c>
      <c r="G13" s="180">
        <v>20000</v>
      </c>
    </row>
    <row r="14" spans="1:7" s="42" customFormat="1" ht="81.75" customHeight="1">
      <c r="A14" s="215" t="s">
        <v>291</v>
      </c>
      <c r="B14" s="210">
        <v>805</v>
      </c>
      <c r="C14" s="211" t="s">
        <v>98</v>
      </c>
      <c r="D14" s="211" t="s">
        <v>102</v>
      </c>
      <c r="E14" s="216" t="s">
        <v>320</v>
      </c>
      <c r="F14" s="206" t="s">
        <v>63</v>
      </c>
      <c r="G14" s="207">
        <v>5000</v>
      </c>
    </row>
    <row r="15" spans="1:7" s="42" customFormat="1" ht="204.75">
      <c r="A15" s="209" t="s">
        <v>358</v>
      </c>
      <c r="B15" s="208" t="s">
        <v>160</v>
      </c>
      <c r="C15" s="208" t="s">
        <v>98</v>
      </c>
      <c r="D15" s="208" t="s">
        <v>102</v>
      </c>
      <c r="E15" s="213" t="s">
        <v>351</v>
      </c>
      <c r="F15" s="213">
        <v>200</v>
      </c>
      <c r="G15" s="214">
        <v>125.14</v>
      </c>
    </row>
    <row r="16" spans="1:7" s="42" customFormat="1" ht="299.25">
      <c r="A16" s="212" t="s">
        <v>359</v>
      </c>
      <c r="B16" s="208" t="s">
        <v>160</v>
      </c>
      <c r="C16" s="208" t="s">
        <v>98</v>
      </c>
      <c r="D16" s="208" t="s">
        <v>102</v>
      </c>
      <c r="E16" s="213" t="s">
        <v>352</v>
      </c>
      <c r="F16" s="213">
        <v>200</v>
      </c>
      <c r="G16" s="214">
        <v>526.87</v>
      </c>
    </row>
    <row r="17" spans="1:7" s="42" customFormat="1" ht="126">
      <c r="A17" s="212" t="s">
        <v>364</v>
      </c>
      <c r="B17" s="208" t="s">
        <v>160</v>
      </c>
      <c r="C17" s="208" t="s">
        <v>98</v>
      </c>
      <c r="D17" s="208" t="s">
        <v>102</v>
      </c>
      <c r="E17" s="213" t="s">
        <v>353</v>
      </c>
      <c r="F17" s="213">
        <v>200</v>
      </c>
      <c r="G17" s="214">
        <v>125.14</v>
      </c>
    </row>
    <row r="18" spans="1:7" s="42" customFormat="1" ht="157.5">
      <c r="A18" s="212" t="s">
        <v>363</v>
      </c>
      <c r="B18" s="208" t="s">
        <v>160</v>
      </c>
      <c r="C18" s="208" t="s">
        <v>98</v>
      </c>
      <c r="D18" s="208" t="s">
        <v>102</v>
      </c>
      <c r="E18" s="213" t="s">
        <v>356</v>
      </c>
      <c r="F18" s="213">
        <v>200</v>
      </c>
      <c r="G18" s="214">
        <v>125.14</v>
      </c>
    </row>
    <row r="19" spans="1:7" s="42" customFormat="1" ht="204.75">
      <c r="A19" s="212" t="s">
        <v>360</v>
      </c>
      <c r="B19" s="208" t="s">
        <v>160</v>
      </c>
      <c r="C19" s="208" t="s">
        <v>98</v>
      </c>
      <c r="D19" s="208" t="s">
        <v>102</v>
      </c>
      <c r="E19" s="213" t="s">
        <v>357</v>
      </c>
      <c r="F19" s="213">
        <v>200</v>
      </c>
      <c r="G19" s="214">
        <v>125.14</v>
      </c>
    </row>
    <row r="20" spans="1:7" s="42" customFormat="1" ht="189">
      <c r="A20" s="212" t="s">
        <v>361</v>
      </c>
      <c r="B20" s="208" t="s">
        <v>160</v>
      </c>
      <c r="C20" s="208" t="s">
        <v>98</v>
      </c>
      <c r="D20" s="208" t="s">
        <v>102</v>
      </c>
      <c r="E20" s="213" t="s">
        <v>355</v>
      </c>
      <c r="F20" s="213">
        <v>200</v>
      </c>
      <c r="G20" s="214">
        <v>125.14</v>
      </c>
    </row>
    <row r="21" spans="1:7" s="42" customFormat="1" ht="141.75">
      <c r="A21" s="212" t="s">
        <v>362</v>
      </c>
      <c r="B21" s="208" t="s">
        <v>160</v>
      </c>
      <c r="C21" s="208" t="s">
        <v>98</v>
      </c>
      <c r="D21" s="208" t="s">
        <v>102</v>
      </c>
      <c r="E21" s="213" t="s">
        <v>354</v>
      </c>
      <c r="F21" s="213">
        <v>200</v>
      </c>
      <c r="G21" s="214">
        <v>125.14</v>
      </c>
    </row>
    <row r="22" spans="1:7" s="42" customFormat="1" ht="70.5" customHeight="1">
      <c r="A22" s="53" t="s">
        <v>337</v>
      </c>
      <c r="B22" s="174">
        <v>805</v>
      </c>
      <c r="C22" s="171" t="s">
        <v>98</v>
      </c>
      <c r="D22" s="171" t="s">
        <v>102</v>
      </c>
      <c r="E22" s="178" t="s">
        <v>297</v>
      </c>
      <c r="F22" s="171" t="s">
        <v>63</v>
      </c>
      <c r="G22" s="180">
        <v>55000</v>
      </c>
    </row>
    <row r="23" spans="1:7" s="42" customFormat="1" ht="141" customHeight="1">
      <c r="A23" s="53" t="s">
        <v>269</v>
      </c>
      <c r="B23" s="174">
        <v>805</v>
      </c>
      <c r="C23" s="171" t="s">
        <v>99</v>
      </c>
      <c r="D23" s="171" t="s">
        <v>103</v>
      </c>
      <c r="E23" s="178" t="s">
        <v>262</v>
      </c>
      <c r="F23" s="178" t="s">
        <v>67</v>
      </c>
      <c r="G23" s="179">
        <v>81000</v>
      </c>
    </row>
    <row r="24" spans="1:7" s="42" customFormat="1" ht="80.25" customHeight="1">
      <c r="A24" s="53" t="s">
        <v>71</v>
      </c>
      <c r="B24" s="174">
        <v>805</v>
      </c>
      <c r="C24" s="171" t="s">
        <v>103</v>
      </c>
      <c r="D24" s="171" t="s">
        <v>104</v>
      </c>
      <c r="E24" s="178" t="s">
        <v>255</v>
      </c>
      <c r="F24" s="178" t="s">
        <v>63</v>
      </c>
      <c r="G24" s="179">
        <v>20000</v>
      </c>
    </row>
    <row r="25" spans="1:7" s="42" customFormat="1" ht="82.5" customHeight="1">
      <c r="A25" s="53" t="s">
        <v>74</v>
      </c>
      <c r="B25" s="174">
        <v>805</v>
      </c>
      <c r="C25" s="171" t="s">
        <v>100</v>
      </c>
      <c r="D25" s="171" t="s">
        <v>105</v>
      </c>
      <c r="E25" s="178" t="s">
        <v>304</v>
      </c>
      <c r="F25" s="178" t="s">
        <v>63</v>
      </c>
      <c r="G25" s="179">
        <v>1000</v>
      </c>
    </row>
    <row r="26" spans="1:7" s="42" customFormat="1" ht="61.5" customHeight="1">
      <c r="A26" s="53" t="s">
        <v>316</v>
      </c>
      <c r="B26" s="174">
        <v>805</v>
      </c>
      <c r="C26" s="171" t="s">
        <v>106</v>
      </c>
      <c r="D26" s="171" t="s">
        <v>99</v>
      </c>
      <c r="E26" s="178" t="s">
        <v>263</v>
      </c>
      <c r="F26" s="178" t="s">
        <v>63</v>
      </c>
      <c r="G26" s="179">
        <v>95011.83</v>
      </c>
    </row>
    <row r="27" spans="1:7" s="42" customFormat="1" ht="61.5" customHeight="1">
      <c r="A27" s="53" t="s">
        <v>62</v>
      </c>
      <c r="B27" s="174">
        <v>805</v>
      </c>
      <c r="C27" s="171" t="s">
        <v>106</v>
      </c>
      <c r="D27" s="171" t="s">
        <v>103</v>
      </c>
      <c r="E27" s="178" t="s">
        <v>258</v>
      </c>
      <c r="F27" s="178" t="s">
        <v>63</v>
      </c>
      <c r="G27" s="179">
        <v>286000</v>
      </c>
    </row>
    <row r="28" spans="1:12" s="42" customFormat="1" ht="54" customHeight="1">
      <c r="A28" s="193" t="s">
        <v>317</v>
      </c>
      <c r="B28" s="174">
        <v>805</v>
      </c>
      <c r="C28" s="171" t="s">
        <v>106</v>
      </c>
      <c r="D28" s="171" t="s">
        <v>103</v>
      </c>
      <c r="E28" s="178" t="s">
        <v>318</v>
      </c>
      <c r="F28" s="178" t="s">
        <v>63</v>
      </c>
      <c r="G28" s="179">
        <v>5000</v>
      </c>
      <c r="J28" s="48"/>
      <c r="L28" s="48"/>
    </row>
    <row r="29" spans="1:7" s="42" customFormat="1" ht="99.75" customHeight="1">
      <c r="A29" s="53" t="s">
        <v>169</v>
      </c>
      <c r="B29" s="174">
        <v>805</v>
      </c>
      <c r="C29" s="171" t="s">
        <v>94</v>
      </c>
      <c r="D29" s="171" t="s">
        <v>94</v>
      </c>
      <c r="E29" s="178" t="s">
        <v>307</v>
      </c>
      <c r="F29" s="178" t="s">
        <v>63</v>
      </c>
      <c r="G29" s="179">
        <v>1000</v>
      </c>
    </row>
    <row r="30" spans="1:15" s="42" customFormat="1" ht="108.75" customHeight="1">
      <c r="A30" s="71" t="s">
        <v>170</v>
      </c>
      <c r="B30" s="174">
        <v>805</v>
      </c>
      <c r="C30" s="178" t="s">
        <v>107</v>
      </c>
      <c r="D30" s="178" t="s">
        <v>98</v>
      </c>
      <c r="E30" s="178" t="s">
        <v>260</v>
      </c>
      <c r="F30" s="178" t="s">
        <v>67</v>
      </c>
      <c r="G30" s="179">
        <v>775000</v>
      </c>
      <c r="I30" s="48"/>
      <c r="K30" s="48"/>
      <c r="O30" s="48"/>
    </row>
    <row r="31" spans="1:15" s="42" customFormat="1" ht="83.25" customHeight="1">
      <c r="A31" s="53" t="s">
        <v>157</v>
      </c>
      <c r="B31" s="174">
        <v>805</v>
      </c>
      <c r="C31" s="171" t="s">
        <v>107</v>
      </c>
      <c r="D31" s="171" t="s">
        <v>98</v>
      </c>
      <c r="E31" s="178" t="s">
        <v>260</v>
      </c>
      <c r="F31" s="178" t="s">
        <v>63</v>
      </c>
      <c r="G31" s="179">
        <v>701000</v>
      </c>
      <c r="O31" s="48"/>
    </row>
    <row r="32" spans="1:7" s="42" customFormat="1" ht="88.5" customHeight="1">
      <c r="A32" s="193" t="s">
        <v>241</v>
      </c>
      <c r="B32" s="174">
        <v>805</v>
      </c>
      <c r="C32" s="171" t="s">
        <v>107</v>
      </c>
      <c r="D32" s="171" t="s">
        <v>98</v>
      </c>
      <c r="E32" s="178" t="s">
        <v>260</v>
      </c>
      <c r="F32" s="178" t="s">
        <v>68</v>
      </c>
      <c r="G32" s="179">
        <v>2000</v>
      </c>
    </row>
    <row r="33" spans="1:12" s="42" customFormat="1" ht="194.25" customHeight="1">
      <c r="A33" s="181" t="s">
        <v>295</v>
      </c>
      <c r="B33" s="174">
        <v>805</v>
      </c>
      <c r="C33" s="171" t="s">
        <v>107</v>
      </c>
      <c r="D33" s="171" t="s">
        <v>98</v>
      </c>
      <c r="E33" s="178" t="s">
        <v>293</v>
      </c>
      <c r="F33" s="178" t="s">
        <v>67</v>
      </c>
      <c r="G33" s="179">
        <v>16000</v>
      </c>
      <c r="L33" s="48"/>
    </row>
    <row r="34" spans="1:7" s="50" customFormat="1" ht="78.75" customHeight="1">
      <c r="A34" s="181" t="s">
        <v>295</v>
      </c>
      <c r="B34" s="174">
        <v>805</v>
      </c>
      <c r="C34" s="171" t="s">
        <v>107</v>
      </c>
      <c r="D34" s="171" t="s">
        <v>98</v>
      </c>
      <c r="E34" s="178" t="s">
        <v>294</v>
      </c>
      <c r="F34" s="178" t="s">
        <v>63</v>
      </c>
      <c r="G34" s="179">
        <v>221494</v>
      </c>
    </row>
    <row r="35" spans="1:7" ht="78.75">
      <c r="A35" s="53" t="s">
        <v>92</v>
      </c>
      <c r="B35" s="174">
        <v>805</v>
      </c>
      <c r="C35" s="171" t="s">
        <v>104</v>
      </c>
      <c r="D35" s="171" t="s">
        <v>98</v>
      </c>
      <c r="E35" s="178" t="s">
        <v>321</v>
      </c>
      <c r="F35" s="178" t="s">
        <v>85</v>
      </c>
      <c r="G35" s="179">
        <v>115020</v>
      </c>
    </row>
    <row r="36" spans="1:7" ht="15.75">
      <c r="A36" s="62" t="s">
        <v>86</v>
      </c>
      <c r="B36" s="62"/>
      <c r="C36" s="68"/>
      <c r="D36" s="68"/>
      <c r="E36" s="56"/>
      <c r="F36" s="56"/>
      <c r="G36" s="52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66" customWidth="1"/>
    <col min="4" max="4" width="4.8515625" style="66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76" t="s">
        <v>244</v>
      </c>
      <c r="F1" s="376"/>
      <c r="G1" s="376"/>
      <c r="H1" s="376"/>
    </row>
    <row r="2" spans="1:8" ht="39.75" customHeight="1">
      <c r="A2" s="305" t="s">
        <v>178</v>
      </c>
      <c r="B2" s="305"/>
      <c r="C2" s="305"/>
      <c r="D2" s="305"/>
      <c r="E2" s="305"/>
      <c r="F2" s="305"/>
      <c r="G2" s="305"/>
      <c r="H2" s="305"/>
    </row>
    <row r="3" ht="4.5" customHeight="1"/>
    <row r="4" spans="1:8" s="42" customFormat="1" ht="39.75" customHeight="1">
      <c r="A4" s="377" t="s">
        <v>57</v>
      </c>
      <c r="B4" s="377" t="s">
        <v>108</v>
      </c>
      <c r="C4" s="377" t="s">
        <v>112</v>
      </c>
      <c r="D4" s="377" t="s">
        <v>109</v>
      </c>
      <c r="E4" s="377" t="s">
        <v>58</v>
      </c>
      <c r="F4" s="377" t="s">
        <v>229</v>
      </c>
      <c r="G4" s="377" t="s">
        <v>179</v>
      </c>
      <c r="H4" s="380" t="s">
        <v>228</v>
      </c>
    </row>
    <row r="5" spans="1:8" s="42" customFormat="1" ht="102" customHeight="1">
      <c r="A5" s="378"/>
      <c r="B5" s="379"/>
      <c r="C5" s="378"/>
      <c r="D5" s="378"/>
      <c r="E5" s="378"/>
      <c r="F5" s="378"/>
      <c r="G5" s="378"/>
      <c r="H5" s="381"/>
    </row>
    <row r="6" spans="1:8" s="65" customFormat="1" ht="47.25">
      <c r="A6" s="67" t="s">
        <v>159</v>
      </c>
      <c r="B6" s="68" t="s">
        <v>160</v>
      </c>
      <c r="C6" s="68" t="s">
        <v>95</v>
      </c>
      <c r="D6" s="68" t="s">
        <v>95</v>
      </c>
      <c r="E6" s="68" t="s">
        <v>96</v>
      </c>
      <c r="F6" s="68" t="s">
        <v>97</v>
      </c>
      <c r="G6" s="69">
        <f>SUM(G7:G25)</f>
        <v>3152760</v>
      </c>
      <c r="H6" s="69">
        <f>SUM(H7:H25)</f>
        <v>4266982</v>
      </c>
    </row>
    <row r="7" spans="1:8" s="45" customFormat="1" ht="158.25">
      <c r="A7" s="57" t="s">
        <v>161</v>
      </c>
      <c r="B7" s="57">
        <v>805</v>
      </c>
      <c r="C7" s="70" t="s">
        <v>98</v>
      </c>
      <c r="D7" s="70" t="s">
        <v>99</v>
      </c>
      <c r="E7" s="58" t="s">
        <v>162</v>
      </c>
      <c r="F7" s="58" t="s">
        <v>67</v>
      </c>
      <c r="G7" s="61">
        <v>469000</v>
      </c>
      <c r="H7" s="61">
        <v>469000</v>
      </c>
    </row>
    <row r="8" spans="1:8" s="45" customFormat="1" ht="157.5">
      <c r="A8" s="53" t="s">
        <v>180</v>
      </c>
      <c r="B8" s="57">
        <v>805</v>
      </c>
      <c r="C8" s="60" t="s">
        <v>98</v>
      </c>
      <c r="D8" s="60" t="s">
        <v>100</v>
      </c>
      <c r="E8" s="54" t="s">
        <v>164</v>
      </c>
      <c r="F8" s="54" t="s">
        <v>67</v>
      </c>
      <c r="G8" s="55">
        <v>672100</v>
      </c>
      <c r="H8" s="61">
        <v>672100</v>
      </c>
    </row>
    <row r="9" spans="1:8" s="42" customFormat="1" ht="94.5" customHeight="1">
      <c r="A9" s="53" t="s">
        <v>165</v>
      </c>
      <c r="B9" s="57">
        <v>805</v>
      </c>
      <c r="C9" s="60" t="s">
        <v>98</v>
      </c>
      <c r="D9" s="60" t="s">
        <v>100</v>
      </c>
      <c r="E9" s="54" t="s">
        <v>164</v>
      </c>
      <c r="F9" s="54" t="s">
        <v>63</v>
      </c>
      <c r="G9" s="55">
        <v>119769</v>
      </c>
      <c r="H9" s="59">
        <v>86031</v>
      </c>
    </row>
    <row r="10" spans="1:8" s="42" customFormat="1" ht="64.5" customHeight="1">
      <c r="A10" s="53" t="s">
        <v>166</v>
      </c>
      <c r="B10" s="57">
        <v>805</v>
      </c>
      <c r="C10" s="60" t="s">
        <v>98</v>
      </c>
      <c r="D10" s="60" t="s">
        <v>101</v>
      </c>
      <c r="E10" s="54" t="s">
        <v>78</v>
      </c>
      <c r="F10" s="54" t="s">
        <v>68</v>
      </c>
      <c r="G10" s="55">
        <v>20000</v>
      </c>
      <c r="H10" s="55">
        <v>20000</v>
      </c>
    </row>
    <row r="11" spans="1:8" s="50" customFormat="1" ht="50.25" customHeight="1">
      <c r="A11" s="53" t="s">
        <v>89</v>
      </c>
      <c r="B11" s="57">
        <v>805</v>
      </c>
      <c r="C11" s="60" t="s">
        <v>99</v>
      </c>
      <c r="D11" s="60" t="s">
        <v>103</v>
      </c>
      <c r="E11" s="54" t="s">
        <v>79</v>
      </c>
      <c r="F11" s="54" t="s">
        <v>67</v>
      </c>
      <c r="G11" s="55">
        <v>60200</v>
      </c>
      <c r="H11" s="55">
        <v>62400</v>
      </c>
    </row>
    <row r="12" spans="1:8" s="42" customFormat="1" ht="96" customHeight="1">
      <c r="A12" s="53" t="s">
        <v>80</v>
      </c>
      <c r="B12" s="57">
        <v>805</v>
      </c>
      <c r="C12" s="60" t="s">
        <v>99</v>
      </c>
      <c r="D12" s="60" t="s">
        <v>103</v>
      </c>
      <c r="E12" s="54" t="s">
        <v>79</v>
      </c>
      <c r="F12" s="54" t="s">
        <v>63</v>
      </c>
      <c r="G12" s="55">
        <v>1000</v>
      </c>
      <c r="H12" s="55">
        <v>1000</v>
      </c>
    </row>
    <row r="13" spans="1:8" s="42" customFormat="1" ht="120" customHeight="1">
      <c r="A13" s="53" t="s">
        <v>177</v>
      </c>
      <c r="B13" s="57">
        <v>805</v>
      </c>
      <c r="C13" s="60" t="s">
        <v>103</v>
      </c>
      <c r="D13" s="60" t="s">
        <v>104</v>
      </c>
      <c r="E13" s="54" t="s">
        <v>168</v>
      </c>
      <c r="F13" s="54" t="s">
        <v>63</v>
      </c>
      <c r="G13" s="55">
        <v>25000</v>
      </c>
      <c r="H13" s="55">
        <v>10000</v>
      </c>
    </row>
    <row r="14" spans="1:8" s="45" customFormat="1" ht="80.25" customHeight="1">
      <c r="A14" s="53" t="s">
        <v>74</v>
      </c>
      <c r="B14" s="57">
        <v>805</v>
      </c>
      <c r="C14" s="60" t="s">
        <v>100</v>
      </c>
      <c r="D14" s="60" t="s">
        <v>105</v>
      </c>
      <c r="E14" s="54" t="s">
        <v>75</v>
      </c>
      <c r="F14" s="54" t="s">
        <v>63</v>
      </c>
      <c r="G14" s="55">
        <v>0</v>
      </c>
      <c r="H14" s="55">
        <v>0</v>
      </c>
    </row>
    <row r="15" spans="1:8" s="42" customFormat="1" ht="108.75" customHeight="1">
      <c r="A15" s="53" t="s">
        <v>82</v>
      </c>
      <c r="B15" s="57">
        <v>805</v>
      </c>
      <c r="C15" s="60" t="s">
        <v>106</v>
      </c>
      <c r="D15" s="60" t="s">
        <v>99</v>
      </c>
      <c r="E15" s="54" t="s">
        <v>83</v>
      </c>
      <c r="F15" s="54" t="s">
        <v>63</v>
      </c>
      <c r="G15" s="61">
        <v>0</v>
      </c>
      <c r="H15" s="61">
        <v>0</v>
      </c>
    </row>
    <row r="16" spans="1:9" s="42" customFormat="1" ht="81.75" customHeight="1">
      <c r="A16" s="53" t="s">
        <v>62</v>
      </c>
      <c r="B16" s="57">
        <v>805</v>
      </c>
      <c r="C16" s="60" t="s">
        <v>106</v>
      </c>
      <c r="D16" s="60" t="s">
        <v>103</v>
      </c>
      <c r="E16" s="54" t="s">
        <v>155</v>
      </c>
      <c r="F16" s="54" t="s">
        <v>63</v>
      </c>
      <c r="G16" s="55">
        <v>220000</v>
      </c>
      <c r="H16" s="55">
        <v>195000</v>
      </c>
      <c r="I16" s="48"/>
    </row>
    <row r="17" spans="1:8" s="42" customFormat="1" ht="79.5" customHeight="1">
      <c r="A17" s="53" t="s">
        <v>64</v>
      </c>
      <c r="B17" s="57">
        <v>805</v>
      </c>
      <c r="C17" s="60" t="s">
        <v>106</v>
      </c>
      <c r="D17" s="60" t="s">
        <v>103</v>
      </c>
      <c r="E17" s="54" t="s">
        <v>65</v>
      </c>
      <c r="F17" s="54" t="s">
        <v>63</v>
      </c>
      <c r="G17" s="61">
        <v>10000</v>
      </c>
      <c r="H17" s="61">
        <v>5000</v>
      </c>
    </row>
    <row r="18" spans="1:8" s="42" customFormat="1" ht="99" customHeight="1">
      <c r="A18" s="53" t="s">
        <v>169</v>
      </c>
      <c r="B18" s="57">
        <v>805</v>
      </c>
      <c r="C18" s="60" t="s">
        <v>94</v>
      </c>
      <c r="D18" s="60" t="s">
        <v>94</v>
      </c>
      <c r="E18" s="54" t="s">
        <v>152</v>
      </c>
      <c r="F18" s="54" t="s">
        <v>63</v>
      </c>
      <c r="G18" s="55">
        <v>1000</v>
      </c>
      <c r="H18" s="55">
        <v>1000</v>
      </c>
    </row>
    <row r="19" spans="1:8" s="42" customFormat="1" ht="173.25">
      <c r="A19" s="71" t="s">
        <v>170</v>
      </c>
      <c r="B19" s="57">
        <v>805</v>
      </c>
      <c r="C19" s="54" t="s">
        <v>107</v>
      </c>
      <c r="D19" s="54" t="s">
        <v>98</v>
      </c>
      <c r="E19" s="54" t="s">
        <v>156</v>
      </c>
      <c r="F19" s="54" t="s">
        <v>67</v>
      </c>
      <c r="G19" s="61">
        <v>649000</v>
      </c>
      <c r="H19" s="61">
        <v>649000</v>
      </c>
    </row>
    <row r="20" spans="1:8" s="42" customFormat="1" ht="118.5" customHeight="1">
      <c r="A20" s="53" t="s">
        <v>157</v>
      </c>
      <c r="B20" s="57">
        <v>805</v>
      </c>
      <c r="C20" s="60" t="s">
        <v>107</v>
      </c>
      <c r="D20" s="60" t="s">
        <v>98</v>
      </c>
      <c r="E20" s="54" t="s">
        <v>156</v>
      </c>
      <c r="F20" s="54" t="s">
        <v>63</v>
      </c>
      <c r="G20" s="61">
        <v>772000</v>
      </c>
      <c r="H20" s="61">
        <v>697000</v>
      </c>
    </row>
    <row r="21" spans="1:8" s="42" customFormat="1" ht="220.5">
      <c r="A21" s="53" t="s">
        <v>158</v>
      </c>
      <c r="B21" s="57">
        <v>804</v>
      </c>
      <c r="C21" s="60" t="s">
        <v>107</v>
      </c>
      <c r="D21" s="60" t="s">
        <v>98</v>
      </c>
      <c r="E21" s="54" t="s">
        <v>176</v>
      </c>
      <c r="F21" s="54" t="s">
        <v>67</v>
      </c>
      <c r="G21" s="61">
        <v>15000</v>
      </c>
      <c r="H21" s="61">
        <v>15000</v>
      </c>
    </row>
    <row r="22" spans="1:8" s="42" customFormat="1" ht="220.5">
      <c r="A22" s="53" t="s">
        <v>90</v>
      </c>
      <c r="B22" s="57">
        <v>805</v>
      </c>
      <c r="C22" s="60" t="s">
        <v>107</v>
      </c>
      <c r="D22" s="60" t="s">
        <v>98</v>
      </c>
      <c r="E22" s="54" t="s">
        <v>84</v>
      </c>
      <c r="F22" s="54" t="s">
        <v>67</v>
      </c>
      <c r="G22" s="55">
        <v>0</v>
      </c>
      <c r="H22" s="55">
        <v>0</v>
      </c>
    </row>
    <row r="23" spans="1:8" s="42" customFormat="1" ht="78.75">
      <c r="A23" s="53" t="s">
        <v>92</v>
      </c>
      <c r="B23" s="57">
        <v>805</v>
      </c>
      <c r="C23" s="60" t="s">
        <v>104</v>
      </c>
      <c r="D23" s="60" t="s">
        <v>98</v>
      </c>
      <c r="E23" s="54" t="s">
        <v>171</v>
      </c>
      <c r="F23" s="54" t="s">
        <v>85</v>
      </c>
      <c r="G23" s="55">
        <v>115020</v>
      </c>
      <c r="H23" s="55">
        <v>115020</v>
      </c>
    </row>
    <row r="24" spans="1:8" s="42" customFormat="1" ht="96.75" customHeight="1">
      <c r="A24" s="71" t="s">
        <v>181</v>
      </c>
      <c r="B24" s="57">
        <v>805</v>
      </c>
      <c r="C24" s="54" t="s">
        <v>98</v>
      </c>
      <c r="D24" s="54" t="s">
        <v>100</v>
      </c>
      <c r="E24" s="54" t="s">
        <v>164</v>
      </c>
      <c r="F24" s="54" t="s">
        <v>63</v>
      </c>
      <c r="G24" s="55">
        <v>3671</v>
      </c>
      <c r="H24" s="55">
        <v>4871</v>
      </c>
    </row>
    <row r="25" spans="1:8" s="42" customFormat="1" ht="126">
      <c r="A25" s="71" t="s">
        <v>93</v>
      </c>
      <c r="B25" s="57">
        <v>805</v>
      </c>
      <c r="C25" s="54" t="s">
        <v>104</v>
      </c>
      <c r="D25" s="54" t="s">
        <v>100</v>
      </c>
      <c r="E25" s="54" t="s">
        <v>81</v>
      </c>
      <c r="F25" s="54" t="s">
        <v>91</v>
      </c>
      <c r="G25" s="55">
        <v>0</v>
      </c>
      <c r="H25" s="55">
        <v>1264560</v>
      </c>
    </row>
    <row r="26" spans="1:8" s="42" customFormat="1" ht="24.75" customHeight="1">
      <c r="A26" s="71" t="s">
        <v>242</v>
      </c>
      <c r="B26" s="57"/>
      <c r="C26" s="54"/>
      <c r="D26" s="54"/>
      <c r="E26" s="54"/>
      <c r="F26" s="54"/>
      <c r="G26" s="55">
        <v>80840</v>
      </c>
      <c r="H26" s="148">
        <v>224578</v>
      </c>
    </row>
    <row r="27" spans="1:8" s="42" customFormat="1" ht="24" customHeight="1">
      <c r="A27" s="62" t="s">
        <v>86</v>
      </c>
      <c r="B27" s="62"/>
      <c r="C27" s="68"/>
      <c r="D27" s="68"/>
      <c r="E27" s="56"/>
      <c r="F27" s="56"/>
      <c r="G27" s="90">
        <f>G6+G26</f>
        <v>3233600</v>
      </c>
      <c r="H27" s="90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14.75" customHeight="1">
      <c r="A1" s="72"/>
      <c r="C1" s="383" t="s">
        <v>460</v>
      </c>
      <c r="D1" s="384"/>
      <c r="E1" s="384"/>
      <c r="F1" s="73"/>
    </row>
    <row r="2" spans="1:5" ht="105.75" customHeight="1">
      <c r="A2" s="385" t="s">
        <v>456</v>
      </c>
      <c r="B2" s="385"/>
      <c r="C2" s="385"/>
      <c r="D2" s="385"/>
      <c r="E2" s="385"/>
    </row>
    <row r="3" spans="1:5" ht="6.75" customHeight="1">
      <c r="A3" s="75"/>
      <c r="C3" s="74"/>
      <c r="D3" s="74"/>
      <c r="E3" s="74"/>
    </row>
    <row r="4" spans="1:5" ht="16.5" customHeight="1">
      <c r="A4" s="386" t="s">
        <v>113</v>
      </c>
      <c r="B4" s="387" t="s">
        <v>57</v>
      </c>
      <c r="C4" s="388" t="s">
        <v>2</v>
      </c>
      <c r="D4" s="388"/>
      <c r="E4" s="388"/>
    </row>
    <row r="5" spans="1:5" ht="29.25" customHeight="1">
      <c r="A5" s="386"/>
      <c r="B5" s="387"/>
      <c r="C5" s="78" t="s">
        <v>343</v>
      </c>
      <c r="D5" s="78" t="s">
        <v>391</v>
      </c>
      <c r="E5" s="78" t="s">
        <v>416</v>
      </c>
    </row>
    <row r="6" spans="1:5" ht="33">
      <c r="A6" s="79" t="s">
        <v>114</v>
      </c>
      <c r="B6" s="80" t="s">
        <v>115</v>
      </c>
      <c r="C6" s="81">
        <f>C7+C8+C11+C10+C9</f>
        <v>1769559.42</v>
      </c>
      <c r="D6" s="81">
        <f>SUM(D7:D11)</f>
        <v>1401097.5</v>
      </c>
      <c r="E6" s="81">
        <f>SUM(E7:E11)</f>
        <v>1392465</v>
      </c>
    </row>
    <row r="7" spans="1:5" ht="66">
      <c r="A7" s="82" t="s">
        <v>116</v>
      </c>
      <c r="B7" s="83" t="s">
        <v>117</v>
      </c>
      <c r="C7" s="84">
        <f>'Прил.5'!G8</f>
        <v>600000</v>
      </c>
      <c r="D7" s="84">
        <f>'Прил.5'!H8</f>
        <v>539795</v>
      </c>
      <c r="E7" s="84">
        <f>'Прил.5'!I8</f>
        <v>545000</v>
      </c>
    </row>
    <row r="8" spans="1:5" ht="99">
      <c r="A8" s="82" t="s">
        <v>118</v>
      </c>
      <c r="B8" s="83" t="s">
        <v>119</v>
      </c>
      <c r="C8" s="84">
        <f>'Прил.5'!G9+'Прил.5'!G10+'Прил.5'!G11</f>
        <v>950000</v>
      </c>
      <c r="D8" s="84">
        <f>'Прил.5'!H9+'Прил.5'!H10+'Прил.5'!H11</f>
        <v>727680</v>
      </c>
      <c r="E8" s="84">
        <f>'Прил.5'!I9+'Прил.5'!I10+'Прил.5'!I11</f>
        <v>730000</v>
      </c>
    </row>
    <row r="9" spans="1:5" ht="82.5">
      <c r="A9" s="82" t="s">
        <v>389</v>
      </c>
      <c r="B9" s="83" t="s">
        <v>390</v>
      </c>
      <c r="C9" s="84">
        <f>'Прил.5'!G12</f>
        <v>43087</v>
      </c>
      <c r="D9" s="84">
        <f>'Прил.5'!H12</f>
        <v>43087</v>
      </c>
      <c r="E9" s="84">
        <f>'Прил.5'!I12</f>
        <v>44246.65</v>
      </c>
    </row>
    <row r="10" spans="1:5" ht="16.5">
      <c r="A10" s="82" t="s">
        <v>120</v>
      </c>
      <c r="B10" s="83" t="s">
        <v>121</v>
      </c>
      <c r="C10" s="84">
        <f>'Прил.5'!G13</f>
        <v>50000</v>
      </c>
      <c r="D10" s="84">
        <f>'Прил.5'!H13</f>
        <v>20000</v>
      </c>
      <c r="E10" s="84">
        <f>'Прил.5'!I13</f>
        <v>20000</v>
      </c>
    </row>
    <row r="11" spans="1:5" s="76" customFormat="1" ht="33">
      <c r="A11" s="82" t="s">
        <v>122</v>
      </c>
      <c r="B11" s="83" t="s">
        <v>123</v>
      </c>
      <c r="C11" s="84">
        <f>'Прил.5'!G24+'Прил.5'!G23+'Прил.5'!G22+'Прил.5'!G21+'Прил.5'!G20+'Прил.5'!G19+'Прил.5'!G18+'Прил.5'!G17+'Прил.5'!G16+'Прил.5'!G15+'Прил.5'!G14</f>
        <v>126472.41999999997</v>
      </c>
      <c r="D11" s="84">
        <f>'Прил.5'!H24+'Прил.5'!H23+'Прил.5'!H22+'Прил.5'!H21+'Прил.5'!H20+'Прил.5'!H19+'Прил.5'!H18+'Прил.5'!H17+'Прил.5'!H16+'Прил.5'!H15+'Прил.5'!H14</f>
        <v>70535.5</v>
      </c>
      <c r="E11" s="84">
        <f>'Прил.5'!I24+'Прил.5'!I23+'Прил.5'!I22+'Прил.5'!I21+'Прил.5'!I20+'Прил.5'!I19+'Прил.5'!I18+'Прил.5'!I17+'Прил.5'!I16+'Прил.5'!I15+'Прил.5'!I14</f>
        <v>53218.35</v>
      </c>
    </row>
    <row r="12" spans="1:5" ht="16.5">
      <c r="A12" s="79" t="s">
        <v>124</v>
      </c>
      <c r="B12" s="80" t="s">
        <v>125</v>
      </c>
      <c r="C12" s="81">
        <f>SUM(C13)</f>
        <v>93900</v>
      </c>
      <c r="D12" s="81">
        <f>SUM(D13)</f>
        <v>97500</v>
      </c>
      <c r="E12" s="81">
        <f>SUM(E13)</f>
        <v>0</v>
      </c>
    </row>
    <row r="13" spans="1:5" ht="33">
      <c r="A13" s="82" t="s">
        <v>126</v>
      </c>
      <c r="B13" s="83" t="s">
        <v>127</v>
      </c>
      <c r="C13" s="84">
        <f>'Прил.5'!G25</f>
        <v>93900</v>
      </c>
      <c r="D13" s="84">
        <f>'Прил.5'!H25</f>
        <v>97500</v>
      </c>
      <c r="E13" s="84">
        <f>'Прил.5'!I25</f>
        <v>0</v>
      </c>
    </row>
    <row r="14" spans="1:5" ht="66">
      <c r="A14" s="79" t="s">
        <v>128</v>
      </c>
      <c r="B14" s="80" t="s">
        <v>129</v>
      </c>
      <c r="C14" s="81">
        <f>C15</f>
        <v>40000</v>
      </c>
      <c r="D14" s="81">
        <f>D15</f>
        <v>15000</v>
      </c>
      <c r="E14" s="81">
        <f>E15</f>
        <v>15000</v>
      </c>
    </row>
    <row r="15" spans="1:5" ht="66">
      <c r="A15" s="82" t="s">
        <v>270</v>
      </c>
      <c r="B15" s="83" t="s">
        <v>409</v>
      </c>
      <c r="C15" s="87">
        <f>'Прил.5'!G26</f>
        <v>40000</v>
      </c>
      <c r="D15" s="87">
        <f>'Прил.5'!H26</f>
        <v>15000</v>
      </c>
      <c r="E15" s="87">
        <f>'Прил.5'!I26</f>
        <v>15000</v>
      </c>
    </row>
    <row r="16" spans="1:5" ht="33">
      <c r="A16" s="79" t="s">
        <v>130</v>
      </c>
      <c r="B16" s="80" t="s">
        <v>131</v>
      </c>
      <c r="C16" s="81">
        <f>SUM(C17:C18)</f>
        <v>570020.81</v>
      </c>
      <c r="D16" s="81">
        <f>SUM(D17:D18)</f>
        <v>570020.81</v>
      </c>
      <c r="E16" s="81">
        <f>SUM(E17:E18)</f>
        <v>570020.81</v>
      </c>
    </row>
    <row r="17" spans="1:5" ht="33">
      <c r="A17" s="82" t="s">
        <v>405</v>
      </c>
      <c r="B17" s="83" t="s">
        <v>406</v>
      </c>
      <c r="C17" s="84">
        <f>'Прил.5'!G27+'Прил.5'!G28</f>
        <v>569020.81</v>
      </c>
      <c r="D17" s="84">
        <f>'Прил.5'!H27+'Прил.5'!H28</f>
        <v>569020.81</v>
      </c>
      <c r="E17" s="84">
        <f>'Прил.5'!I27+'Прил.5'!I28</f>
        <v>569020.81</v>
      </c>
    </row>
    <row r="18" spans="1:5" ht="33">
      <c r="A18" s="82" t="s">
        <v>132</v>
      </c>
      <c r="B18" s="83" t="s">
        <v>133</v>
      </c>
      <c r="C18" s="84">
        <f>'[2]Прил.7'!G29</f>
        <v>1000</v>
      </c>
      <c r="D18" s="84">
        <f>'[2]Прил.7'!H29</f>
        <v>1000</v>
      </c>
      <c r="E18" s="84">
        <f>'[2]Прил.7'!I29</f>
        <v>1000</v>
      </c>
    </row>
    <row r="19" spans="1:5" s="77" customFormat="1" ht="49.5">
      <c r="A19" s="79" t="s">
        <v>134</v>
      </c>
      <c r="B19" s="80" t="s">
        <v>135</v>
      </c>
      <c r="C19" s="81">
        <f>SUM(C20:C21)</f>
        <v>706727.33</v>
      </c>
      <c r="D19" s="81">
        <f>SUM(D20:D21)</f>
        <v>481165.70999999996</v>
      </c>
      <c r="E19" s="81">
        <f>SUM(E20:E21)</f>
        <v>486165.70999999996</v>
      </c>
    </row>
    <row r="20" spans="1:5" ht="16.5">
      <c r="A20" s="82" t="s">
        <v>136</v>
      </c>
      <c r="B20" s="83" t="s">
        <v>137</v>
      </c>
      <c r="C20" s="84">
        <f>'Прил.5'!G30+'Прил.5'!G31</f>
        <v>174561.62</v>
      </c>
      <c r="D20" s="84">
        <f>'Прил.5'!H30+'Прил.5'!H31</f>
        <v>80000</v>
      </c>
      <c r="E20" s="84">
        <f>'Прил.5'!I30+'Прил.5'!I31</f>
        <v>80000</v>
      </c>
    </row>
    <row r="21" spans="1:5" s="76" customFormat="1" ht="16.5">
      <c r="A21" s="82" t="s">
        <v>138</v>
      </c>
      <c r="B21" s="83" t="s">
        <v>139</v>
      </c>
      <c r="C21" s="86">
        <f>'Прил.5'!G32+'Прил.5'!G33+'Прил.5'!G34+'Прил.5'!G35</f>
        <v>532165.71</v>
      </c>
      <c r="D21" s="86">
        <f>'Прил.5'!H32+'Прил.5'!H33+'Прил.5'!H34+'Прил.5'!H35</f>
        <v>401165.70999999996</v>
      </c>
      <c r="E21" s="86">
        <f>'Прил.5'!I32+'Прил.5'!I33+'Прил.5'!I34+'Прил.5'!I35</f>
        <v>406165.70999999996</v>
      </c>
    </row>
    <row r="22" spans="1:5" ht="16.5">
      <c r="A22" s="79" t="s">
        <v>140</v>
      </c>
      <c r="B22" s="80" t="s">
        <v>141</v>
      </c>
      <c r="C22" s="88">
        <v>1000</v>
      </c>
      <c r="D22" s="88">
        <v>1000</v>
      </c>
      <c r="E22" s="88">
        <v>1000</v>
      </c>
    </row>
    <row r="23" spans="1:5" ht="16.5">
      <c r="A23" s="82" t="s">
        <v>151</v>
      </c>
      <c r="B23" s="83" t="s">
        <v>455</v>
      </c>
      <c r="C23" s="86">
        <f>'[2]Прил.7'!G37</f>
        <v>1000</v>
      </c>
      <c r="D23" s="86">
        <f>'[2]Прил.7'!H37</f>
        <v>1000</v>
      </c>
      <c r="E23" s="86">
        <f>'[2]Прил.7'!I37</f>
        <v>1000</v>
      </c>
    </row>
    <row r="24" spans="1:5" ht="33">
      <c r="A24" s="79" t="s">
        <v>142</v>
      </c>
      <c r="B24" s="80" t="s">
        <v>143</v>
      </c>
      <c r="C24" s="81">
        <f>C25</f>
        <v>1699109</v>
      </c>
      <c r="D24" s="81">
        <f>D25</f>
        <v>1017400</v>
      </c>
      <c r="E24" s="81">
        <f>E25</f>
        <v>949250</v>
      </c>
    </row>
    <row r="25" spans="1:5" ht="16.5">
      <c r="A25" s="82" t="s">
        <v>144</v>
      </c>
      <c r="B25" s="83" t="s">
        <v>145</v>
      </c>
      <c r="C25" s="87">
        <f>'Прил.5'!G37+'Прил.5'!G38+'Прил.5'!G39+'Прил.5'!G40+'Прил.5'!G41</f>
        <v>1699109</v>
      </c>
      <c r="D25" s="87">
        <f>'Прил.5'!H37+'Прил.5'!H38+'Прил.5'!H39+'Прил.5'!H40+'Прил.5'!H41</f>
        <v>1017400</v>
      </c>
      <c r="E25" s="87">
        <f>'Прил.5'!I37+'Прил.5'!I38+'Прил.5'!I39+'Прил.5'!I40+'Прил.5'!I41</f>
        <v>949250</v>
      </c>
    </row>
    <row r="26" spans="1:5" ht="16.5">
      <c r="A26" s="79" t="s">
        <v>149</v>
      </c>
      <c r="B26" s="80" t="s">
        <v>146</v>
      </c>
      <c r="C26" s="81">
        <f>C27</f>
        <v>115020</v>
      </c>
      <c r="D26" s="81">
        <f>D27</f>
        <v>115020</v>
      </c>
      <c r="E26" s="81">
        <f>E27</f>
        <v>115020</v>
      </c>
    </row>
    <row r="27" spans="1:5" ht="16.5">
      <c r="A27" s="82" t="s">
        <v>150</v>
      </c>
      <c r="B27" s="83" t="s">
        <v>147</v>
      </c>
      <c r="C27" s="86">
        <f>'[2]Прил.7'!G43</f>
        <v>115020</v>
      </c>
      <c r="D27" s="86">
        <f>'[2]Прил.7'!H43</f>
        <v>115020</v>
      </c>
      <c r="E27" s="86">
        <f>'[2]Прил.7'!I43</f>
        <v>115020</v>
      </c>
    </row>
    <row r="28" spans="1:5" ht="16.5">
      <c r="A28" s="382" t="s">
        <v>148</v>
      </c>
      <c r="B28" s="382"/>
      <c r="C28" s="81">
        <f>C26+C24+C22+C19+C16+C14+C12+C6</f>
        <v>4995336.5600000005</v>
      </c>
      <c r="D28" s="81">
        <f>SUM(D6+D12+D14+D16+D19+D22+D24+D26)</f>
        <v>3698204.02</v>
      </c>
      <c r="E28" s="81">
        <f>SUM(E6+E12+E14+E16+E19+E22+E24+E26)</f>
        <v>3528921.52</v>
      </c>
    </row>
  </sheetData>
  <sheetProtection/>
  <mergeCells count="6">
    <mergeCell ref="A28:B28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72"/>
      <c r="C1" s="389" t="s">
        <v>372</v>
      </c>
      <c r="D1" s="390"/>
      <c r="E1" s="390"/>
      <c r="F1" s="73"/>
    </row>
    <row r="2" spans="1:5" ht="76.5" customHeight="1">
      <c r="A2" s="385" t="s">
        <v>348</v>
      </c>
      <c r="B2" s="385"/>
      <c r="C2" s="385"/>
      <c r="D2" s="385"/>
      <c r="E2" s="385"/>
    </row>
    <row r="3" spans="1:5" ht="6.75" customHeight="1">
      <c r="A3" s="75"/>
      <c r="C3" s="74"/>
      <c r="D3" s="74"/>
      <c r="E3" s="74"/>
    </row>
    <row r="4" spans="1:5" ht="16.5" customHeight="1">
      <c r="A4" s="386" t="s">
        <v>113</v>
      </c>
      <c r="B4" s="387" t="s">
        <v>57</v>
      </c>
      <c r="C4" s="388" t="s">
        <v>2</v>
      </c>
      <c r="D4" s="388"/>
      <c r="E4" s="388"/>
    </row>
    <row r="5" spans="1:5" ht="29.25" customHeight="1">
      <c r="A5" s="386"/>
      <c r="B5" s="387"/>
      <c r="C5" s="78" t="s">
        <v>10</v>
      </c>
      <c r="D5" s="78" t="s">
        <v>272</v>
      </c>
      <c r="E5" s="78" t="s">
        <v>343</v>
      </c>
    </row>
    <row r="6" spans="1:5" ht="33">
      <c r="A6" s="79" t="s">
        <v>114</v>
      </c>
      <c r="B6" s="80" t="s">
        <v>115</v>
      </c>
      <c r="C6" s="81">
        <f>C7+C8+C9+C11+C10</f>
        <v>1607467.71</v>
      </c>
      <c r="D6" s="81">
        <f>SUM(D7:D11)</f>
        <v>1180800</v>
      </c>
      <c r="E6" s="81" t="e">
        <f>SUM(E7:E11)</f>
        <v>#REF!</v>
      </c>
    </row>
    <row r="7" spans="1:5" ht="66">
      <c r="A7" s="82" t="s">
        <v>116</v>
      </c>
      <c r="B7" s="83" t="s">
        <v>117</v>
      </c>
      <c r="C7" s="84">
        <f>'Прил.8'!G7</f>
        <v>555000</v>
      </c>
      <c r="D7" s="85">
        <f>'[1]Прил.9 '!G7</f>
        <v>500000</v>
      </c>
      <c r="E7" s="85" t="e">
        <f>#REF!</f>
        <v>#REF!</v>
      </c>
    </row>
    <row r="8" spans="1:5" ht="99">
      <c r="A8" s="82" t="s">
        <v>118</v>
      </c>
      <c r="B8" s="83" t="s">
        <v>119</v>
      </c>
      <c r="C8" s="84">
        <f>'Прил.8'!G8+'Прил.8'!G9+'Прил.8'!G10</f>
        <v>851190</v>
      </c>
      <c r="D8" s="86">
        <v>654800</v>
      </c>
      <c r="E8" s="86" t="e">
        <f>#REF!+#REF!+#REF!</f>
        <v>#REF!</v>
      </c>
    </row>
    <row r="9" spans="1:5" ht="33">
      <c r="A9" s="82" t="s">
        <v>349</v>
      </c>
      <c r="B9" s="83" t="s">
        <v>350</v>
      </c>
      <c r="C9" s="84">
        <f>'Прил.8'!G11</f>
        <v>100000</v>
      </c>
      <c r="D9" s="86">
        <v>0</v>
      </c>
      <c r="E9" s="86">
        <v>0</v>
      </c>
    </row>
    <row r="10" spans="1:5" ht="16.5">
      <c r="A10" s="82" t="s">
        <v>120</v>
      </c>
      <c r="B10" s="83" t="s">
        <v>121</v>
      </c>
      <c r="C10" s="84">
        <f>'Прил.8'!G12</f>
        <v>20000</v>
      </c>
      <c r="D10" s="86">
        <f>'[1]Прил.9 '!G12</f>
        <v>20000</v>
      </c>
      <c r="E10" s="86">
        <f>'[1]Прил.9 '!H12</f>
        <v>20000</v>
      </c>
    </row>
    <row r="11" spans="1:5" s="76" customFormat="1" ht="33">
      <c r="A11" s="82" t="s">
        <v>122</v>
      </c>
      <c r="B11" s="83" t="s">
        <v>123</v>
      </c>
      <c r="C11" s="84">
        <f>'Прил.8'!G13+'Прил.8'!G14+'Прил.8'!G15+'Прил.8'!G16+'Прил.8'!G17+'Прил.8'!G18+'Прил.8'!G19+'Прил.8'!G20+'Прил.8'!G21+'Прил.8'!G22</f>
        <v>81277.70999999999</v>
      </c>
      <c r="D11" s="84">
        <v>6000</v>
      </c>
      <c r="E11" s="84" t="e">
        <f>#REF!+#REF!</f>
        <v>#REF!</v>
      </c>
    </row>
    <row r="12" spans="1:5" ht="16.5">
      <c r="A12" s="79" t="s">
        <v>124</v>
      </c>
      <c r="B12" s="80" t="s">
        <v>125</v>
      </c>
      <c r="C12" s="81">
        <f>SUM(C13)</f>
        <v>81000</v>
      </c>
      <c r="D12" s="81" t="e">
        <f>SUM(D13)</f>
        <v>#REF!</v>
      </c>
      <c r="E12" s="81" t="e">
        <f>SUM(E13)</f>
        <v>#REF!</v>
      </c>
    </row>
    <row r="13" spans="1:5" ht="33">
      <c r="A13" s="82" t="s">
        <v>126</v>
      </c>
      <c r="B13" s="83" t="s">
        <v>127</v>
      </c>
      <c r="C13" s="84">
        <f>'Прил.8'!G23</f>
        <v>81000</v>
      </c>
      <c r="D13" s="84" t="e">
        <f>#REF!</f>
        <v>#REF!</v>
      </c>
      <c r="E13" s="84" t="e">
        <f>#REF!</f>
        <v>#REF!</v>
      </c>
    </row>
    <row r="14" spans="1:5" ht="66">
      <c r="A14" s="79" t="s">
        <v>128</v>
      </c>
      <c r="B14" s="80" t="s">
        <v>129</v>
      </c>
      <c r="C14" s="81">
        <f>C15</f>
        <v>20000</v>
      </c>
      <c r="D14" s="81">
        <f>D15</f>
        <v>25000</v>
      </c>
      <c r="E14" s="81">
        <f>E15</f>
        <v>20000</v>
      </c>
    </row>
    <row r="15" spans="1:5" ht="33">
      <c r="A15" s="82" t="s">
        <v>270</v>
      </c>
      <c r="B15" s="83" t="s">
        <v>271</v>
      </c>
      <c r="C15" s="87">
        <f>'Прил.8'!G24</f>
        <v>20000</v>
      </c>
      <c r="D15" s="87">
        <f>'[1]Прил.9 '!G17</f>
        <v>25000</v>
      </c>
      <c r="E15" s="87">
        <v>20000</v>
      </c>
    </row>
    <row r="16" spans="1:5" ht="33">
      <c r="A16" s="79" t="s">
        <v>130</v>
      </c>
      <c r="B16" s="80" t="s">
        <v>131</v>
      </c>
      <c r="C16" s="81">
        <f>SUM(C17:C17)</f>
        <v>1000</v>
      </c>
      <c r="D16" s="81">
        <f>SUM(D17:D17)</f>
        <v>1000</v>
      </c>
      <c r="E16" s="81">
        <f>SUM(E17:E17)</f>
        <v>1000</v>
      </c>
    </row>
    <row r="17" spans="1:5" ht="33">
      <c r="A17" s="82" t="s">
        <v>132</v>
      </c>
      <c r="B17" s="83" t="s">
        <v>133</v>
      </c>
      <c r="C17" s="84">
        <f>'[1]Прил.8'!G22</f>
        <v>1000</v>
      </c>
      <c r="D17" s="86">
        <f>'[1]Прил.9 '!G18</f>
        <v>1000</v>
      </c>
      <c r="E17" s="86">
        <f>'[1]Прил.9 '!H18</f>
        <v>1000</v>
      </c>
    </row>
    <row r="18" spans="1:5" s="77" customFormat="1" ht="49.5">
      <c r="A18" s="79" t="s">
        <v>134</v>
      </c>
      <c r="B18" s="80" t="s">
        <v>135</v>
      </c>
      <c r="C18" s="81">
        <f>SUM(C19:C20)</f>
        <v>386011.83</v>
      </c>
      <c r="D18" s="81" t="e">
        <f>D19+D20</f>
        <v>#REF!</v>
      </c>
      <c r="E18" s="81" t="e">
        <f>SUM(E20:E20)</f>
        <v>#REF!</v>
      </c>
    </row>
    <row r="19" spans="1:5" ht="16.5">
      <c r="A19" s="82" t="s">
        <v>136</v>
      </c>
      <c r="B19" s="83" t="s">
        <v>137</v>
      </c>
      <c r="C19" s="84">
        <f>'Прил.8'!G26</f>
        <v>95011.83</v>
      </c>
      <c r="D19" s="84">
        <v>0</v>
      </c>
      <c r="E19" s="84">
        <f>'[1]Прил.9 '!H19</f>
        <v>0</v>
      </c>
    </row>
    <row r="20" spans="1:5" s="76" customFormat="1" ht="16.5">
      <c r="A20" s="82" t="s">
        <v>138</v>
      </c>
      <c r="B20" s="83" t="s">
        <v>139</v>
      </c>
      <c r="C20" s="86">
        <f>'Прил.8'!G27+'Прил.8'!G28</f>
        <v>291000</v>
      </c>
      <c r="D20" s="86" t="e">
        <f>#REF!+#REF!</f>
        <v>#REF!</v>
      </c>
      <c r="E20" s="86" t="e">
        <f>#REF!+#REF!</f>
        <v>#REF!</v>
      </c>
    </row>
    <row r="21" spans="1:5" ht="16.5">
      <c r="A21" s="79" t="s">
        <v>140</v>
      </c>
      <c r="B21" s="80" t="s">
        <v>141</v>
      </c>
      <c r="C21" s="88">
        <v>1000</v>
      </c>
      <c r="D21" s="88">
        <v>1000</v>
      </c>
      <c r="E21" s="88">
        <v>1000</v>
      </c>
    </row>
    <row r="22" spans="1:5" ht="33">
      <c r="A22" s="82" t="s">
        <v>151</v>
      </c>
      <c r="B22" s="83" t="s">
        <v>153</v>
      </c>
      <c r="C22" s="86">
        <f>'[1]Прил.8'!G26</f>
        <v>1000</v>
      </c>
      <c r="D22" s="86">
        <f>'[1]Прил.9 '!G22</f>
        <v>1000</v>
      </c>
      <c r="E22" s="86">
        <f>'[1]Прил.9 '!H22</f>
        <v>1000</v>
      </c>
    </row>
    <row r="23" spans="1:5" ht="33">
      <c r="A23" s="79" t="s">
        <v>142</v>
      </c>
      <c r="B23" s="80" t="s">
        <v>143</v>
      </c>
      <c r="C23" s="81">
        <f>C24</f>
        <v>1715494</v>
      </c>
      <c r="D23" s="81" t="e">
        <f>D24</f>
        <v>#REF!</v>
      </c>
      <c r="E23" s="81" t="e">
        <f>E24</f>
        <v>#REF!</v>
      </c>
    </row>
    <row r="24" spans="1:5" ht="16.5">
      <c r="A24" s="82" t="s">
        <v>144</v>
      </c>
      <c r="B24" s="83" t="s">
        <v>145</v>
      </c>
      <c r="C24" s="87">
        <f>'Прил.8'!G30+'Прил.8'!G31+'Прил.8'!G32+'Прил.8'!G33+'Прил.8'!G34</f>
        <v>1715494</v>
      </c>
      <c r="D24" s="89" t="e">
        <f>#REF!+#REF!+#REF!+#REF!</f>
        <v>#REF!</v>
      </c>
      <c r="E24" s="89" t="e">
        <f>#REF!+#REF!+#REF!+#REF!</f>
        <v>#REF!</v>
      </c>
    </row>
    <row r="25" spans="1:5" ht="16.5">
      <c r="A25" s="79" t="s">
        <v>149</v>
      </c>
      <c r="B25" s="80" t="s">
        <v>146</v>
      </c>
      <c r="C25" s="81">
        <f>C26</f>
        <v>115020</v>
      </c>
      <c r="D25" s="81">
        <f>SUM(D26:D26)</f>
        <v>115020</v>
      </c>
      <c r="E25" s="81">
        <f>SUM(E26:E26)</f>
        <v>115020</v>
      </c>
    </row>
    <row r="26" spans="1:5" ht="16.5">
      <c r="A26" s="82" t="s">
        <v>150</v>
      </c>
      <c r="B26" s="83" t="s">
        <v>147</v>
      </c>
      <c r="C26" s="86">
        <f>'[1]Прил.8'!G32</f>
        <v>115020</v>
      </c>
      <c r="D26" s="84">
        <f>'[1]Прил.9 '!G27</f>
        <v>115020</v>
      </c>
      <c r="E26" s="84">
        <f>'[1]Прил.9 '!H27</f>
        <v>115020</v>
      </c>
    </row>
    <row r="27" spans="1:5" ht="16.5">
      <c r="A27" s="382" t="s">
        <v>148</v>
      </c>
      <c r="B27" s="382"/>
      <c r="C27" s="81">
        <f>C25+C23+C21+C18+C16+C14+C12+C6</f>
        <v>3926993.54</v>
      </c>
      <c r="D27" s="81" t="e">
        <f>SUM(D6+D12+D14+D16+D18+D21+D23+D25)</f>
        <v>#REF!</v>
      </c>
      <c r="E27" s="81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75" t="s">
        <v>461</v>
      </c>
      <c r="C1" s="396"/>
      <c r="D1" s="396"/>
      <c r="E1" s="396"/>
      <c r="F1" s="396"/>
    </row>
    <row r="2" spans="1:6" ht="81.75" customHeight="1">
      <c r="A2" s="305" t="s">
        <v>415</v>
      </c>
      <c r="B2" s="305"/>
      <c r="C2" s="305"/>
      <c r="D2" s="305"/>
      <c r="E2" s="305"/>
      <c r="F2" s="305"/>
    </row>
    <row r="3" ht="15.75" thickBot="1"/>
    <row r="4" spans="1:4" ht="55.5" customHeight="1" thickBot="1">
      <c r="A4" s="391" t="s">
        <v>33</v>
      </c>
      <c r="B4" s="393" t="s">
        <v>34</v>
      </c>
      <c r="C4" s="394"/>
      <c r="D4" s="395"/>
    </row>
    <row r="5" spans="1:4" ht="19.5" thickBot="1">
      <c r="A5" s="392"/>
      <c r="B5" s="38" t="s">
        <v>343</v>
      </c>
      <c r="C5" s="38" t="s">
        <v>391</v>
      </c>
      <c r="D5" s="38" t="s">
        <v>416</v>
      </c>
    </row>
    <row r="6" spans="1:4" ht="58.5" customHeight="1" thickBot="1">
      <c r="A6" s="39" t="s">
        <v>35</v>
      </c>
      <c r="B6" s="38">
        <v>0</v>
      </c>
      <c r="C6" s="38">
        <v>0</v>
      </c>
      <c r="D6" s="38">
        <v>0</v>
      </c>
    </row>
    <row r="7" spans="1:4" ht="21.75" customHeight="1" thickBot="1">
      <c r="A7" s="39" t="s">
        <v>36</v>
      </c>
      <c r="B7" s="38">
        <v>0</v>
      </c>
      <c r="C7" s="38">
        <v>0</v>
      </c>
      <c r="D7" s="38">
        <v>0</v>
      </c>
    </row>
    <row r="8" spans="1:4" ht="57" thickBot="1">
      <c r="A8" s="198" t="s">
        <v>339</v>
      </c>
      <c r="B8" s="38">
        <v>0</v>
      </c>
      <c r="C8" s="38">
        <v>0</v>
      </c>
      <c r="D8" s="38">
        <v>0</v>
      </c>
    </row>
    <row r="9" spans="1:4" ht="21" customHeight="1" thickBot="1">
      <c r="A9" s="39" t="s">
        <v>37</v>
      </c>
      <c r="B9" s="38">
        <v>0</v>
      </c>
      <c r="C9" s="38">
        <v>0</v>
      </c>
      <c r="D9" s="38">
        <v>0</v>
      </c>
    </row>
    <row r="10" spans="1:4" ht="57" thickBot="1">
      <c r="A10" s="198" t="s">
        <v>340</v>
      </c>
      <c r="B10" s="38">
        <v>0</v>
      </c>
      <c r="C10" s="38">
        <v>0</v>
      </c>
      <c r="D10" s="38">
        <v>0</v>
      </c>
    </row>
    <row r="11" spans="1:4" ht="57" thickBot="1">
      <c r="A11" s="198" t="s">
        <v>341</v>
      </c>
      <c r="B11" s="38">
        <v>0</v>
      </c>
      <c r="C11" s="38">
        <v>0</v>
      </c>
      <c r="D11" s="38">
        <v>0</v>
      </c>
    </row>
    <row r="12" spans="1:4" ht="19.5" thickBot="1">
      <c r="A12" s="39" t="s">
        <v>38</v>
      </c>
      <c r="B12" s="38">
        <v>0</v>
      </c>
      <c r="C12" s="38">
        <v>0</v>
      </c>
      <c r="D12" s="38">
        <v>0</v>
      </c>
    </row>
    <row r="13" spans="1:4" ht="19.5" thickBot="1">
      <c r="A13" s="39" t="s">
        <v>39</v>
      </c>
      <c r="B13" s="38">
        <v>0</v>
      </c>
      <c r="C13" s="38">
        <v>0</v>
      </c>
      <c r="D13" s="38">
        <v>0</v>
      </c>
    </row>
    <row r="14" spans="1:4" ht="19.5" customHeight="1" thickBot="1">
      <c r="A14" s="39" t="s">
        <v>40</v>
      </c>
      <c r="B14" s="38">
        <v>0</v>
      </c>
      <c r="C14" s="38">
        <v>0</v>
      </c>
      <c r="D14" s="38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="90" zoomScaleNormal="90" zoomScalePageLayoutView="0" workbookViewId="0" topLeftCell="A45">
      <selection activeCell="H52" sqref="H52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91"/>
      <c r="C1" s="323" t="s">
        <v>414</v>
      </c>
      <c r="D1" s="323"/>
      <c r="E1" s="323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43.5" customHeight="1">
      <c r="A4" s="324" t="s">
        <v>422</v>
      </c>
      <c r="B4" s="324"/>
      <c r="C4" s="324"/>
      <c r="D4" s="325"/>
      <c r="E4" s="325"/>
    </row>
    <row r="5" ht="15.75" thickBot="1"/>
    <row r="6" spans="1:5" ht="15.75" customHeight="1">
      <c r="A6" s="326" t="s">
        <v>230</v>
      </c>
      <c r="B6" s="328" t="s">
        <v>18</v>
      </c>
      <c r="C6" s="328" t="s">
        <v>2</v>
      </c>
      <c r="D6" s="328"/>
      <c r="E6" s="330"/>
    </row>
    <row r="7" spans="1:5" ht="15">
      <c r="A7" s="327"/>
      <c r="B7" s="329"/>
      <c r="C7" s="329"/>
      <c r="D7" s="329"/>
      <c r="E7" s="331"/>
    </row>
    <row r="8" spans="1:5" ht="15.75">
      <c r="A8" s="243"/>
      <c r="B8" s="329"/>
      <c r="C8" s="110">
        <v>2022</v>
      </c>
      <c r="D8" s="110">
        <v>2023</v>
      </c>
      <c r="E8" s="242">
        <v>2024</v>
      </c>
    </row>
    <row r="9" spans="1:5" ht="15.75">
      <c r="A9" s="244">
        <v>1</v>
      </c>
      <c r="B9" s="239">
        <v>2</v>
      </c>
      <c r="C9" s="110">
        <v>3</v>
      </c>
      <c r="D9" s="110">
        <v>4</v>
      </c>
      <c r="E9" s="242">
        <v>5</v>
      </c>
    </row>
    <row r="10" spans="1:5" ht="28.5">
      <c r="A10" s="245" t="s">
        <v>186</v>
      </c>
      <c r="B10" s="161" t="s">
        <v>184</v>
      </c>
      <c r="C10" s="162">
        <f>C11+C15+C29</f>
        <v>325000</v>
      </c>
      <c r="D10" s="162">
        <f>D11+D15+D29</f>
        <v>295000</v>
      </c>
      <c r="E10" s="162">
        <f>E11+E15+E29</f>
        <v>295000</v>
      </c>
    </row>
    <row r="11" spans="1:5" ht="15.75">
      <c r="A11" s="245" t="s">
        <v>187</v>
      </c>
      <c r="B11" s="163" t="s">
        <v>21</v>
      </c>
      <c r="C11" s="162">
        <f>C12</f>
        <v>40000</v>
      </c>
      <c r="D11" s="162">
        <f>D12</f>
        <v>40000</v>
      </c>
      <c r="E11" s="246">
        <f>E12</f>
        <v>40000</v>
      </c>
    </row>
    <row r="12" spans="1:5" ht="15" customHeight="1">
      <c r="A12" s="310" t="s">
        <v>188</v>
      </c>
      <c r="B12" s="322" t="s">
        <v>22</v>
      </c>
      <c r="C12" s="312">
        <f>C14</f>
        <v>40000</v>
      </c>
      <c r="D12" s="312">
        <f>D14</f>
        <v>40000</v>
      </c>
      <c r="E12" s="312">
        <f>E14</f>
        <v>40000</v>
      </c>
    </row>
    <row r="13" spans="1:5" ht="9.75" customHeight="1">
      <c r="A13" s="310"/>
      <c r="B13" s="322"/>
      <c r="C13" s="312"/>
      <c r="D13" s="312"/>
      <c r="E13" s="312"/>
    </row>
    <row r="14" spans="1:5" ht="105">
      <c r="A14" s="248" t="s">
        <v>265</v>
      </c>
      <c r="B14" s="166" t="s">
        <v>322</v>
      </c>
      <c r="C14" s="165">
        <v>40000</v>
      </c>
      <c r="D14" s="165">
        <v>40000</v>
      </c>
      <c r="E14" s="165">
        <v>40000</v>
      </c>
    </row>
    <row r="15" spans="1:5" ht="15" customHeight="1">
      <c r="A15" s="249" t="s">
        <v>183</v>
      </c>
      <c r="B15" s="163" t="s">
        <v>23</v>
      </c>
      <c r="C15" s="162">
        <f>C18+C20</f>
        <v>185000</v>
      </c>
      <c r="D15" s="162">
        <f>D18+D20</f>
        <v>155000</v>
      </c>
      <c r="E15" s="162">
        <f>E18+E20</f>
        <v>155000</v>
      </c>
    </row>
    <row r="16" spans="1:5" ht="27" customHeight="1">
      <c r="A16" s="310" t="s">
        <v>191</v>
      </c>
      <c r="B16" s="322" t="s">
        <v>24</v>
      </c>
      <c r="C16" s="312">
        <f>C18</f>
        <v>25000</v>
      </c>
      <c r="D16" s="312">
        <f>D18</f>
        <v>25000</v>
      </c>
      <c r="E16" s="312">
        <f>E18</f>
        <v>25000</v>
      </c>
    </row>
    <row r="17" spans="1:5" ht="35.25" customHeight="1" hidden="1">
      <c r="A17" s="310"/>
      <c r="B17" s="322"/>
      <c r="C17" s="312"/>
      <c r="D17" s="312"/>
      <c r="E17" s="312"/>
    </row>
    <row r="18" spans="1:5" ht="64.5" customHeight="1">
      <c r="A18" s="310" t="s">
        <v>190</v>
      </c>
      <c r="B18" s="322" t="s">
        <v>25</v>
      </c>
      <c r="C18" s="312">
        <v>25000</v>
      </c>
      <c r="D18" s="312">
        <v>25000</v>
      </c>
      <c r="E18" s="313">
        <v>25000</v>
      </c>
    </row>
    <row r="19" spans="1:5" ht="3" customHeight="1">
      <c r="A19" s="310"/>
      <c r="B19" s="322"/>
      <c r="C19" s="312"/>
      <c r="D19" s="312"/>
      <c r="E19" s="313"/>
    </row>
    <row r="20" spans="1:5" ht="15" customHeight="1">
      <c r="A20" s="310" t="s">
        <v>194</v>
      </c>
      <c r="B20" s="322" t="s">
        <v>26</v>
      </c>
      <c r="C20" s="312">
        <f>C22+C27</f>
        <v>160000</v>
      </c>
      <c r="D20" s="312">
        <f>D22+D27</f>
        <v>130000</v>
      </c>
      <c r="E20" s="312">
        <f>E22+E27</f>
        <v>130000</v>
      </c>
    </row>
    <row r="21" spans="1:5" ht="15" customHeight="1">
      <c r="A21" s="310"/>
      <c r="B21" s="322"/>
      <c r="C21" s="312"/>
      <c r="D21" s="312"/>
      <c r="E21" s="312"/>
    </row>
    <row r="22" spans="1:5" ht="26.25" customHeight="1">
      <c r="A22" s="310" t="s">
        <v>193</v>
      </c>
      <c r="B22" s="322" t="s">
        <v>192</v>
      </c>
      <c r="C22" s="312">
        <f>C24</f>
        <v>10000</v>
      </c>
      <c r="D22" s="312">
        <f>D24</f>
        <v>10000</v>
      </c>
      <c r="E22" s="312">
        <f>E24</f>
        <v>10000</v>
      </c>
    </row>
    <row r="23" spans="1:5" ht="57" customHeight="1" hidden="1">
      <c r="A23" s="310"/>
      <c r="B23" s="322"/>
      <c r="C23" s="312"/>
      <c r="D23" s="312"/>
      <c r="E23" s="312"/>
    </row>
    <row r="24" spans="1:5" ht="67.5" customHeight="1">
      <c r="A24" s="314" t="s">
        <v>266</v>
      </c>
      <c r="B24" s="322" t="s">
        <v>42</v>
      </c>
      <c r="C24" s="312">
        <v>10000</v>
      </c>
      <c r="D24" s="312">
        <v>10000</v>
      </c>
      <c r="E24" s="313">
        <v>10000</v>
      </c>
    </row>
    <row r="25" spans="1:5" ht="15" hidden="1">
      <c r="A25" s="314"/>
      <c r="B25" s="322"/>
      <c r="C25" s="312"/>
      <c r="D25" s="312"/>
      <c r="E25" s="313"/>
    </row>
    <row r="26" spans="1:5" ht="15" customHeight="1" hidden="1">
      <c r="A26" s="250"/>
      <c r="B26" s="164"/>
      <c r="C26" s="165"/>
      <c r="D26" s="165"/>
      <c r="E26" s="247"/>
    </row>
    <row r="27" spans="1:5" ht="23.25" customHeight="1">
      <c r="A27" s="248" t="s">
        <v>195</v>
      </c>
      <c r="B27" s="166" t="s">
        <v>196</v>
      </c>
      <c r="C27" s="165">
        <f>C28</f>
        <v>150000</v>
      </c>
      <c r="D27" s="165">
        <f>D28</f>
        <v>120000</v>
      </c>
      <c r="E27" s="165">
        <f>E28</f>
        <v>120000</v>
      </c>
    </row>
    <row r="28" spans="1:5" ht="66.75" customHeight="1">
      <c r="A28" s="248" t="s">
        <v>267</v>
      </c>
      <c r="B28" s="166" t="s">
        <v>41</v>
      </c>
      <c r="C28" s="165">
        <v>150000</v>
      </c>
      <c r="D28" s="165">
        <v>120000</v>
      </c>
      <c r="E28" s="247">
        <v>120000</v>
      </c>
    </row>
    <row r="29" spans="1:5" ht="71.25">
      <c r="A29" s="251" t="s">
        <v>379</v>
      </c>
      <c r="B29" s="161" t="s">
        <v>380</v>
      </c>
      <c r="C29" s="162">
        <f aca="true" t="shared" si="0" ref="C29:E31">C30</f>
        <v>100000</v>
      </c>
      <c r="D29" s="162">
        <f t="shared" si="0"/>
        <v>100000</v>
      </c>
      <c r="E29" s="246">
        <f t="shared" si="0"/>
        <v>100000</v>
      </c>
    </row>
    <row r="30" spans="1:5" ht="135">
      <c r="A30" s="248" t="s">
        <v>381</v>
      </c>
      <c r="B30" s="166" t="s">
        <v>382</v>
      </c>
      <c r="C30" s="165">
        <f t="shared" si="0"/>
        <v>100000</v>
      </c>
      <c r="D30" s="165">
        <f t="shared" si="0"/>
        <v>100000</v>
      </c>
      <c r="E30" s="247">
        <f t="shared" si="0"/>
        <v>100000</v>
      </c>
    </row>
    <row r="31" spans="1:5" ht="120">
      <c r="A31" s="248" t="s">
        <v>383</v>
      </c>
      <c r="B31" s="166" t="s">
        <v>384</v>
      </c>
      <c r="C31" s="165">
        <f t="shared" si="0"/>
        <v>100000</v>
      </c>
      <c r="D31" s="165">
        <f t="shared" si="0"/>
        <v>100000</v>
      </c>
      <c r="E31" s="247">
        <f t="shared" si="0"/>
        <v>100000</v>
      </c>
    </row>
    <row r="32" spans="1:5" ht="105">
      <c r="A32" s="248" t="s">
        <v>385</v>
      </c>
      <c r="B32" s="166" t="s">
        <v>386</v>
      </c>
      <c r="C32" s="165">
        <v>100000</v>
      </c>
      <c r="D32" s="165">
        <v>100000</v>
      </c>
      <c r="E32" s="247">
        <v>100000</v>
      </c>
    </row>
    <row r="33" spans="1:5" ht="24" customHeight="1">
      <c r="A33" s="251" t="s">
        <v>199</v>
      </c>
      <c r="B33" s="161" t="s">
        <v>200</v>
      </c>
      <c r="C33" s="162">
        <f>C34</f>
        <v>4670336.56</v>
      </c>
      <c r="D33" s="162">
        <f>D34</f>
        <v>3474986.52</v>
      </c>
      <c r="E33" s="246">
        <f>E34</f>
        <v>3377486.52</v>
      </c>
    </row>
    <row r="34" spans="1:5" ht="44.25" customHeight="1">
      <c r="A34" s="251" t="s">
        <v>202</v>
      </c>
      <c r="B34" s="161" t="s">
        <v>201</v>
      </c>
      <c r="C34" s="162">
        <f>C35+C43+C46+C50</f>
        <v>4670336.56</v>
      </c>
      <c r="D34" s="162">
        <f>D35+D43+D46+D50</f>
        <v>3474986.52</v>
      </c>
      <c r="E34" s="246">
        <f>E35+E43+E46+E50</f>
        <v>3377486.52</v>
      </c>
    </row>
    <row r="35" spans="1:5" ht="44.25" customHeight="1">
      <c r="A35" s="315" t="s">
        <v>323</v>
      </c>
      <c r="B35" s="317" t="s">
        <v>29</v>
      </c>
      <c r="C35" s="319">
        <f>C37+C41</f>
        <v>3415324.3</v>
      </c>
      <c r="D35" s="308">
        <f>D37+D41</f>
        <v>2576300</v>
      </c>
      <c r="E35" s="309">
        <f>E37+E41</f>
        <v>2576300</v>
      </c>
    </row>
    <row r="36" spans="1:5" ht="0.75" customHeight="1">
      <c r="A36" s="316"/>
      <c r="B36" s="318"/>
      <c r="C36" s="320"/>
      <c r="D36" s="308"/>
      <c r="E36" s="309"/>
    </row>
    <row r="37" spans="1:5" ht="32.25" customHeight="1">
      <c r="A37" s="310" t="s">
        <v>324</v>
      </c>
      <c r="B37" s="321" t="s">
        <v>30</v>
      </c>
      <c r="C37" s="312">
        <f>C39</f>
        <v>3055100</v>
      </c>
      <c r="D37" s="312">
        <f>D39</f>
        <v>2576300</v>
      </c>
      <c r="E37" s="313">
        <f>E39</f>
        <v>2576300</v>
      </c>
    </row>
    <row r="38" spans="1:5" ht="65.25" customHeight="1" hidden="1">
      <c r="A38" s="310"/>
      <c r="B38" s="321"/>
      <c r="C38" s="312"/>
      <c r="D38" s="312"/>
      <c r="E38" s="313"/>
    </row>
    <row r="39" spans="1:5" ht="15" customHeight="1">
      <c r="A39" s="310" t="s">
        <v>325</v>
      </c>
      <c r="B39" s="311" t="s">
        <v>421</v>
      </c>
      <c r="C39" s="312">
        <v>3055100</v>
      </c>
      <c r="D39" s="312">
        <v>2576300</v>
      </c>
      <c r="E39" s="312">
        <v>2576300</v>
      </c>
    </row>
    <row r="40" spans="1:5" ht="33" customHeight="1">
      <c r="A40" s="310"/>
      <c r="B40" s="311"/>
      <c r="C40" s="312"/>
      <c r="D40" s="312"/>
      <c r="E40" s="312"/>
    </row>
    <row r="41" spans="1:5" ht="39.75" customHeight="1">
      <c r="A41" s="250" t="s">
        <v>326</v>
      </c>
      <c r="B41" s="164" t="s">
        <v>247</v>
      </c>
      <c r="C41" s="165">
        <f>C42</f>
        <v>360224.3</v>
      </c>
      <c r="D41" s="165">
        <f>D42</f>
        <v>0</v>
      </c>
      <c r="E41" s="165">
        <f>E42</f>
        <v>0</v>
      </c>
    </row>
    <row r="42" spans="1:5" ht="57" customHeight="1">
      <c r="A42" s="250" t="s">
        <v>327</v>
      </c>
      <c r="B42" s="164" t="s">
        <v>44</v>
      </c>
      <c r="C42" s="165">
        <v>360224.3</v>
      </c>
      <c r="D42" s="165">
        <v>0</v>
      </c>
      <c r="E42" s="247">
        <v>0</v>
      </c>
    </row>
    <row r="43" spans="1:5" ht="50.25" customHeight="1">
      <c r="A43" s="251" t="s">
        <v>328</v>
      </c>
      <c r="B43" s="240" t="s">
        <v>209</v>
      </c>
      <c r="C43" s="162">
        <f>C44</f>
        <v>264109</v>
      </c>
      <c r="D43" s="162">
        <f>D44</f>
        <v>0</v>
      </c>
      <c r="E43" s="246">
        <f>E44</f>
        <v>0</v>
      </c>
    </row>
    <row r="44" spans="1:5" ht="26.25" customHeight="1">
      <c r="A44" s="248" t="s">
        <v>329</v>
      </c>
      <c r="B44" s="241" t="s">
        <v>210</v>
      </c>
      <c r="C44" s="165">
        <f>C45</f>
        <v>264109</v>
      </c>
      <c r="D44" s="165">
        <v>0</v>
      </c>
      <c r="E44" s="247">
        <v>0</v>
      </c>
    </row>
    <row r="45" spans="1:5" ht="30">
      <c r="A45" s="248" t="s">
        <v>330</v>
      </c>
      <c r="B45" s="241" t="s">
        <v>211</v>
      </c>
      <c r="C45" s="165">
        <v>264109</v>
      </c>
      <c r="D45" s="165">
        <v>0</v>
      </c>
      <c r="E45" s="247">
        <v>0</v>
      </c>
    </row>
    <row r="46" spans="1:5" ht="15" customHeight="1">
      <c r="A46" s="306" t="s">
        <v>331</v>
      </c>
      <c r="B46" s="307" t="s">
        <v>212</v>
      </c>
      <c r="C46" s="308">
        <f>C48</f>
        <v>93900</v>
      </c>
      <c r="D46" s="308">
        <f>D48</f>
        <v>97500</v>
      </c>
      <c r="E46" s="309">
        <f>E48</f>
        <v>0</v>
      </c>
    </row>
    <row r="47" spans="1:5" ht="15" customHeight="1">
      <c r="A47" s="306"/>
      <c r="B47" s="307"/>
      <c r="C47" s="308"/>
      <c r="D47" s="308"/>
      <c r="E47" s="309"/>
    </row>
    <row r="48" spans="1:5" ht="45">
      <c r="A48" s="248" t="s">
        <v>332</v>
      </c>
      <c r="B48" s="241" t="s">
        <v>213</v>
      </c>
      <c r="C48" s="165">
        <f>C49</f>
        <v>93900</v>
      </c>
      <c r="D48" s="165">
        <f>D49</f>
        <v>97500</v>
      </c>
      <c r="E48" s="247">
        <f>E49</f>
        <v>0</v>
      </c>
    </row>
    <row r="49" spans="1:5" ht="60">
      <c r="A49" s="248" t="s">
        <v>333</v>
      </c>
      <c r="B49" s="241" t="s">
        <v>214</v>
      </c>
      <c r="C49" s="165">
        <v>93900</v>
      </c>
      <c r="D49" s="165">
        <v>97500</v>
      </c>
      <c r="E49" s="247">
        <v>0</v>
      </c>
    </row>
    <row r="50" spans="1:5" ht="15.75">
      <c r="A50" s="251" t="s">
        <v>334</v>
      </c>
      <c r="B50" s="161" t="s">
        <v>222</v>
      </c>
      <c r="C50" s="162">
        <f>C51</f>
        <v>897003.26</v>
      </c>
      <c r="D50" s="162">
        <f>D51</f>
        <v>801186.52</v>
      </c>
      <c r="E50" s="162">
        <f>E51</f>
        <v>801186.52</v>
      </c>
    </row>
    <row r="51" spans="1:5" ht="90">
      <c r="A51" s="248" t="s">
        <v>335</v>
      </c>
      <c r="B51" s="166" t="s">
        <v>223</v>
      </c>
      <c r="C51" s="165">
        <f>C52</f>
        <v>897003.26</v>
      </c>
      <c r="D51" s="165">
        <f>D52</f>
        <v>801186.52</v>
      </c>
      <c r="E51" s="247">
        <f>E52</f>
        <v>801186.52</v>
      </c>
    </row>
    <row r="52" spans="1:5" ht="105">
      <c r="A52" s="248" t="s">
        <v>336</v>
      </c>
      <c r="B52" s="166" t="s">
        <v>224</v>
      </c>
      <c r="C52" s="165">
        <v>897003.26</v>
      </c>
      <c r="D52" s="165">
        <v>801186.52</v>
      </c>
      <c r="E52" s="247">
        <v>801186.52</v>
      </c>
    </row>
    <row r="53" spans="1:5" ht="16.5" thickBot="1">
      <c r="A53" s="252" t="s">
        <v>32</v>
      </c>
      <c r="B53" s="253"/>
      <c r="C53" s="254">
        <f>C10+C33</f>
        <v>4995336.56</v>
      </c>
      <c r="D53" s="254">
        <f>D10+D33</f>
        <v>3769986.52</v>
      </c>
      <c r="E53" s="255">
        <f>E10+E33</f>
        <v>3672486.52</v>
      </c>
    </row>
  </sheetData>
  <sheetProtection/>
  <mergeCells count="55">
    <mergeCell ref="A16:A17"/>
    <mergeCell ref="B16:B17"/>
    <mergeCell ref="C16:C17"/>
    <mergeCell ref="D16:D17"/>
    <mergeCell ref="E16:E17"/>
    <mergeCell ref="C1:E1"/>
    <mergeCell ref="A4:E4"/>
    <mergeCell ref="A6:A7"/>
    <mergeCell ref="B6:B8"/>
    <mergeCell ref="C6:E7"/>
    <mergeCell ref="D20:D21"/>
    <mergeCell ref="E20:E21"/>
    <mergeCell ref="A12:A13"/>
    <mergeCell ref="B12:B13"/>
    <mergeCell ref="C12:C13"/>
    <mergeCell ref="D12:D13"/>
    <mergeCell ref="E12:E13"/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A20:A21"/>
    <mergeCell ref="B20:B21"/>
    <mergeCell ref="C20:C21"/>
    <mergeCell ref="A37:A38"/>
    <mergeCell ref="B37:B38"/>
    <mergeCell ref="C37:C38"/>
    <mergeCell ref="D37:D38"/>
    <mergeCell ref="E37:E38"/>
    <mergeCell ref="A24:A25"/>
    <mergeCell ref="B24:B25"/>
    <mergeCell ref="C24:C25"/>
    <mergeCell ref="D24:D25"/>
    <mergeCell ref="E24:E25"/>
    <mergeCell ref="A35:A36"/>
    <mergeCell ref="B35:B36"/>
    <mergeCell ref="C35:C36"/>
    <mergeCell ref="D35:D36"/>
    <mergeCell ref="E35:E36"/>
    <mergeCell ref="A46:A47"/>
    <mergeCell ref="B46:B47"/>
    <mergeCell ref="C46:C47"/>
    <mergeCell ref="D46:D47"/>
    <mergeCell ref="E46:E47"/>
    <mergeCell ref="A39:A40"/>
    <mergeCell ref="B39:B40"/>
    <mergeCell ref="C39:C40"/>
    <mergeCell ref="D39:D40"/>
    <mergeCell ref="E39:E40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91"/>
      <c r="C1" s="323" t="s">
        <v>368</v>
      </c>
      <c r="D1" s="323"/>
      <c r="E1" s="323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324" t="s">
        <v>378</v>
      </c>
      <c r="B4" s="324"/>
      <c r="C4" s="324"/>
      <c r="D4" s="325"/>
      <c r="E4" s="325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91"/>
      <c r="C1" s="304" t="s">
        <v>243</v>
      </c>
      <c r="D1" s="304"/>
      <c r="E1" s="304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305" t="s">
        <v>154</v>
      </c>
      <c r="B4" s="305"/>
      <c r="C4" s="305"/>
      <c r="D4" s="345"/>
      <c r="E4" s="345"/>
    </row>
    <row r="5" ht="15.75" thickBot="1"/>
    <row r="6" spans="1:5" ht="15.75" customHeight="1">
      <c r="A6" s="33" t="s">
        <v>16</v>
      </c>
      <c r="B6" s="332" t="s">
        <v>18</v>
      </c>
      <c r="C6" s="335" t="s">
        <v>19</v>
      </c>
      <c r="D6" s="336"/>
      <c r="E6" s="337"/>
    </row>
    <row r="7" spans="1:5" ht="32.25" thickBot="1">
      <c r="A7" s="34" t="s">
        <v>17</v>
      </c>
      <c r="B7" s="333"/>
      <c r="C7" s="338" t="s">
        <v>20</v>
      </c>
      <c r="D7" s="339"/>
      <c r="E7" s="340"/>
    </row>
    <row r="8" spans="1:5" ht="16.5" thickBot="1">
      <c r="A8" s="35"/>
      <c r="B8" s="334"/>
      <c r="C8" s="36">
        <v>2018</v>
      </c>
      <c r="D8" s="37">
        <v>2019</v>
      </c>
      <c r="E8" s="37">
        <v>2020</v>
      </c>
    </row>
    <row r="9" spans="1:5" ht="15.75">
      <c r="A9" s="93">
        <v>1</v>
      </c>
      <c r="B9" s="94">
        <v>2</v>
      </c>
      <c r="C9" s="95">
        <v>3</v>
      </c>
      <c r="D9" s="95">
        <v>4</v>
      </c>
      <c r="E9" s="95">
        <v>5</v>
      </c>
    </row>
    <row r="10" spans="1:5" ht="37.5">
      <c r="A10" s="96" t="s">
        <v>186</v>
      </c>
      <c r="B10" s="104" t="s">
        <v>184</v>
      </c>
      <c r="C10" s="108">
        <f>C11+C15</f>
        <v>148500</v>
      </c>
      <c r="D10" s="108">
        <f>D11+D15</f>
        <v>148500</v>
      </c>
      <c r="E10" s="108">
        <f>E11+E15</f>
        <v>148500</v>
      </c>
    </row>
    <row r="11" spans="1:5" ht="37.5">
      <c r="A11" s="96" t="s">
        <v>187</v>
      </c>
      <c r="B11" s="97" t="s">
        <v>21</v>
      </c>
      <c r="C11" s="108">
        <v>40000</v>
      </c>
      <c r="D11" s="108">
        <v>40000</v>
      </c>
      <c r="E11" s="108">
        <v>40000</v>
      </c>
    </row>
    <row r="12" spans="1:5" ht="15" customHeight="1">
      <c r="A12" s="341" t="s">
        <v>188</v>
      </c>
      <c r="B12" s="342" t="s">
        <v>22</v>
      </c>
      <c r="C12" s="343">
        <v>40000</v>
      </c>
      <c r="D12" s="343">
        <v>40000</v>
      </c>
      <c r="E12" s="343">
        <v>40000</v>
      </c>
    </row>
    <row r="13" spans="1:5" ht="24.75" customHeight="1">
      <c r="A13" s="341"/>
      <c r="B13" s="342"/>
      <c r="C13" s="343"/>
      <c r="D13" s="343"/>
      <c r="E13" s="343"/>
    </row>
    <row r="14" spans="1:5" ht="187.5">
      <c r="A14" s="99" t="s">
        <v>189</v>
      </c>
      <c r="B14" s="105" t="s">
        <v>185</v>
      </c>
      <c r="C14" s="109">
        <v>40000</v>
      </c>
      <c r="D14" s="109">
        <v>40000</v>
      </c>
      <c r="E14" s="109">
        <v>40000</v>
      </c>
    </row>
    <row r="15" spans="1:5" ht="37.5">
      <c r="A15" s="100" t="s">
        <v>183</v>
      </c>
      <c r="B15" s="97" t="s">
        <v>23</v>
      </c>
      <c r="C15" s="108">
        <f>SUM(C16+C20)</f>
        <v>108500</v>
      </c>
      <c r="D15" s="108">
        <f>SUM(D16+D20)</f>
        <v>108500</v>
      </c>
      <c r="E15" s="108">
        <f>SUM(E16+E20)</f>
        <v>108500</v>
      </c>
    </row>
    <row r="16" spans="1:5" ht="15">
      <c r="A16" s="341" t="s">
        <v>191</v>
      </c>
      <c r="B16" s="342" t="s">
        <v>24</v>
      </c>
      <c r="C16" s="343">
        <v>8500</v>
      </c>
      <c r="D16" s="343">
        <v>8500</v>
      </c>
      <c r="E16" s="343">
        <v>8500</v>
      </c>
    </row>
    <row r="17" spans="1:5" ht="29.25" customHeight="1">
      <c r="A17" s="341"/>
      <c r="B17" s="342"/>
      <c r="C17" s="343"/>
      <c r="D17" s="343"/>
      <c r="E17" s="343"/>
    </row>
    <row r="18" spans="1:5" ht="35.25" customHeight="1">
      <c r="A18" s="341" t="s">
        <v>190</v>
      </c>
      <c r="B18" s="342" t="s">
        <v>25</v>
      </c>
      <c r="C18" s="343">
        <v>8500</v>
      </c>
      <c r="D18" s="343">
        <v>8500</v>
      </c>
      <c r="E18" s="343">
        <v>8500</v>
      </c>
    </row>
    <row r="19" spans="1:5" ht="64.5" customHeight="1">
      <c r="A19" s="341"/>
      <c r="B19" s="342"/>
      <c r="C19" s="343"/>
      <c r="D19" s="343"/>
      <c r="E19" s="343"/>
    </row>
    <row r="20" spans="1:5" ht="15">
      <c r="A20" s="341" t="s">
        <v>194</v>
      </c>
      <c r="B20" s="342" t="s">
        <v>26</v>
      </c>
      <c r="C20" s="343">
        <v>100000</v>
      </c>
      <c r="D20" s="343">
        <v>100000</v>
      </c>
      <c r="E20" s="343">
        <v>100000</v>
      </c>
    </row>
    <row r="21" spans="1:5" ht="24" customHeight="1">
      <c r="A21" s="341"/>
      <c r="B21" s="342"/>
      <c r="C21" s="343"/>
      <c r="D21" s="343"/>
      <c r="E21" s="343"/>
    </row>
    <row r="22" spans="1:5" ht="22.5" customHeight="1">
      <c r="A22" s="341" t="s">
        <v>193</v>
      </c>
      <c r="B22" s="342" t="s">
        <v>192</v>
      </c>
      <c r="C22" s="343">
        <v>10000</v>
      </c>
      <c r="D22" s="343">
        <v>10000</v>
      </c>
      <c r="E22" s="343">
        <v>10000</v>
      </c>
    </row>
    <row r="23" spans="1:5" ht="15">
      <c r="A23" s="341"/>
      <c r="B23" s="342"/>
      <c r="C23" s="343"/>
      <c r="D23" s="343"/>
      <c r="E23" s="343"/>
    </row>
    <row r="24" spans="1:5" ht="35.25" customHeight="1">
      <c r="A24" s="341" t="s">
        <v>198</v>
      </c>
      <c r="B24" s="342" t="s">
        <v>27</v>
      </c>
      <c r="C24" s="343">
        <v>10000</v>
      </c>
      <c r="D24" s="343">
        <v>10000</v>
      </c>
      <c r="E24" s="343">
        <v>10000</v>
      </c>
    </row>
    <row r="25" spans="1:5" ht="44.25" customHeight="1">
      <c r="A25" s="341"/>
      <c r="B25" s="342"/>
      <c r="C25" s="343"/>
      <c r="D25" s="343"/>
      <c r="E25" s="343"/>
    </row>
    <row r="26" spans="1:5" ht="57" customHeight="1">
      <c r="A26" s="99" t="s">
        <v>195</v>
      </c>
      <c r="B26" s="105" t="s">
        <v>196</v>
      </c>
      <c r="C26" s="109">
        <v>90000</v>
      </c>
      <c r="D26" s="109">
        <v>90000</v>
      </c>
      <c r="E26" s="109">
        <v>90000</v>
      </c>
    </row>
    <row r="27" spans="1:5" ht="75.75" customHeight="1">
      <c r="A27" s="99" t="s">
        <v>197</v>
      </c>
      <c r="B27" s="105" t="s">
        <v>28</v>
      </c>
      <c r="C27" s="109">
        <v>90000</v>
      </c>
      <c r="D27" s="109">
        <v>90000</v>
      </c>
      <c r="E27" s="109">
        <v>90000</v>
      </c>
    </row>
    <row r="28" spans="1:5" ht="37.5">
      <c r="A28" s="102" t="s">
        <v>199</v>
      </c>
      <c r="B28" s="106" t="s">
        <v>200</v>
      </c>
      <c r="C28" s="108">
        <f>C29</f>
        <v>3574543.33</v>
      </c>
      <c r="D28" s="108">
        <f>SUM(D30+D39+D42+D48)</f>
        <v>3085100</v>
      </c>
      <c r="E28" s="108">
        <f>SUM(E30+E39+E42+E48)+E38</f>
        <v>4343060</v>
      </c>
    </row>
    <row r="29" spans="1:5" ht="100.5" customHeight="1">
      <c r="A29" s="102" t="s">
        <v>202</v>
      </c>
      <c r="B29" s="106" t="s">
        <v>201</v>
      </c>
      <c r="C29" s="108">
        <f>C30+C38+C39+C42+C48+C36</f>
        <v>3574543.33</v>
      </c>
      <c r="D29" s="108">
        <f>D30+D39+D42+D48</f>
        <v>3085100</v>
      </c>
      <c r="E29" s="108">
        <f>E30+E39+E42+E48+E38</f>
        <v>4343060</v>
      </c>
    </row>
    <row r="30" spans="1:5" ht="15">
      <c r="A30" s="341" t="s">
        <v>203</v>
      </c>
      <c r="B30" s="342" t="s">
        <v>29</v>
      </c>
      <c r="C30" s="343">
        <f>C32</f>
        <v>3088700</v>
      </c>
      <c r="D30" s="343">
        <v>3023900</v>
      </c>
      <c r="E30" s="343">
        <v>3015100</v>
      </c>
    </row>
    <row r="31" spans="1:5" ht="23.25" customHeight="1">
      <c r="A31" s="341"/>
      <c r="B31" s="342"/>
      <c r="C31" s="343"/>
      <c r="D31" s="343"/>
      <c r="E31" s="343"/>
    </row>
    <row r="32" spans="1:5" ht="15">
      <c r="A32" s="341" t="s">
        <v>204</v>
      </c>
      <c r="B32" s="342" t="s">
        <v>30</v>
      </c>
      <c r="C32" s="343">
        <v>3088700</v>
      </c>
      <c r="D32" s="343">
        <v>3023900</v>
      </c>
      <c r="E32" s="343">
        <v>3015100</v>
      </c>
    </row>
    <row r="33" spans="1:5" ht="28.5" customHeight="1">
      <c r="A33" s="341"/>
      <c r="B33" s="342"/>
      <c r="C33" s="343"/>
      <c r="D33" s="343"/>
      <c r="E33" s="343"/>
    </row>
    <row r="34" spans="1:5" ht="15">
      <c r="A34" s="341" t="s">
        <v>205</v>
      </c>
      <c r="B34" s="342" t="s">
        <v>31</v>
      </c>
      <c r="C34" s="343">
        <f>C32</f>
        <v>3088700</v>
      </c>
      <c r="D34" s="343">
        <v>3023900</v>
      </c>
      <c r="E34" s="343">
        <v>3015100</v>
      </c>
    </row>
    <row r="35" spans="1:5" ht="44.25" customHeight="1">
      <c r="A35" s="341"/>
      <c r="B35" s="342"/>
      <c r="C35" s="343"/>
      <c r="D35" s="343"/>
      <c r="E35" s="343"/>
    </row>
    <row r="36" spans="1:5" ht="44.25" customHeight="1">
      <c r="A36" s="130" t="s">
        <v>245</v>
      </c>
      <c r="B36" s="98" t="s">
        <v>247</v>
      </c>
      <c r="C36" s="109">
        <v>63210</v>
      </c>
      <c r="D36" s="109">
        <v>0</v>
      </c>
      <c r="E36" s="109">
        <v>0</v>
      </c>
    </row>
    <row r="37" spans="1:5" ht="44.25" customHeight="1">
      <c r="A37" s="130" t="s">
        <v>246</v>
      </c>
      <c r="B37" s="98" t="s">
        <v>248</v>
      </c>
      <c r="C37" s="109">
        <v>63210</v>
      </c>
      <c r="D37" s="109">
        <v>0</v>
      </c>
      <c r="E37" s="109">
        <v>0</v>
      </c>
    </row>
    <row r="38" spans="1:5" ht="150">
      <c r="A38" s="121" t="s">
        <v>237</v>
      </c>
      <c r="B38" s="98" t="s">
        <v>43</v>
      </c>
      <c r="C38" s="122">
        <v>0</v>
      </c>
      <c r="D38" s="122">
        <v>0</v>
      </c>
      <c r="E38" s="109">
        <v>1264560</v>
      </c>
    </row>
    <row r="39" spans="1:5" ht="75">
      <c r="A39" s="118" t="s">
        <v>206</v>
      </c>
      <c r="B39" s="119" t="s">
        <v>209</v>
      </c>
      <c r="C39" s="120">
        <v>272779</v>
      </c>
      <c r="D39" s="120">
        <f>D40</f>
        <v>0</v>
      </c>
      <c r="E39" s="120">
        <f>E40</f>
        <v>0</v>
      </c>
    </row>
    <row r="40" spans="1:5" ht="37.5">
      <c r="A40" s="92" t="s">
        <v>207</v>
      </c>
      <c r="B40" s="103" t="s">
        <v>210</v>
      </c>
      <c r="C40" s="109">
        <v>272779</v>
      </c>
      <c r="D40" s="109">
        <v>0</v>
      </c>
      <c r="E40" s="109">
        <v>0</v>
      </c>
    </row>
    <row r="41" spans="1:5" ht="37.5">
      <c r="A41" s="92" t="s">
        <v>208</v>
      </c>
      <c r="B41" s="103" t="s">
        <v>211</v>
      </c>
      <c r="C41" s="109">
        <v>272779</v>
      </c>
      <c r="D41" s="109">
        <v>0</v>
      </c>
      <c r="E41" s="109">
        <v>0</v>
      </c>
    </row>
    <row r="42" spans="1:5" ht="15" customHeight="1">
      <c r="A42" s="344" t="s">
        <v>217</v>
      </c>
      <c r="B42" s="342" t="s">
        <v>212</v>
      </c>
      <c r="C42" s="343">
        <f>C44+C46</f>
        <v>61759.63</v>
      </c>
      <c r="D42" s="343">
        <f>D44+D46</f>
        <v>61200</v>
      </c>
      <c r="E42" s="343">
        <f>E44+E46</f>
        <v>63400</v>
      </c>
    </row>
    <row r="43" spans="1:5" ht="30" customHeight="1">
      <c r="A43" s="344"/>
      <c r="B43" s="342"/>
      <c r="C43" s="343"/>
      <c r="D43" s="343"/>
      <c r="E43" s="343"/>
    </row>
    <row r="44" spans="1:5" ht="102" customHeight="1">
      <c r="A44" s="92" t="s">
        <v>215</v>
      </c>
      <c r="B44" s="103" t="s">
        <v>213</v>
      </c>
      <c r="C44" s="109">
        <f>C45</f>
        <v>60600</v>
      </c>
      <c r="D44" s="109">
        <f>D45</f>
        <v>61200</v>
      </c>
      <c r="E44" s="109">
        <f>E45</f>
        <v>63400</v>
      </c>
    </row>
    <row r="45" spans="1:5" ht="99" customHeight="1">
      <c r="A45" s="92" t="s">
        <v>216</v>
      </c>
      <c r="B45" s="103" t="s">
        <v>214</v>
      </c>
      <c r="C45" s="109">
        <v>60600</v>
      </c>
      <c r="D45" s="109">
        <v>61200</v>
      </c>
      <c r="E45" s="109">
        <v>63400</v>
      </c>
    </row>
    <row r="46" spans="1:5" ht="142.5" customHeight="1">
      <c r="A46" s="92" t="s">
        <v>220</v>
      </c>
      <c r="B46" s="107" t="s">
        <v>218</v>
      </c>
      <c r="C46" s="109">
        <f>C47</f>
        <v>1159.63</v>
      </c>
      <c r="D46" s="109">
        <v>0</v>
      </c>
      <c r="E46" s="109">
        <v>0</v>
      </c>
    </row>
    <row r="47" spans="1:5" ht="99" customHeight="1">
      <c r="A47" s="92" t="s">
        <v>221</v>
      </c>
      <c r="B47" s="107" t="s">
        <v>219</v>
      </c>
      <c r="C47" s="109">
        <v>1159.63</v>
      </c>
      <c r="D47" s="109">
        <v>0</v>
      </c>
      <c r="E47" s="109">
        <v>0</v>
      </c>
    </row>
    <row r="48" spans="1:5" ht="37.5">
      <c r="A48" s="102" t="s">
        <v>225</v>
      </c>
      <c r="B48" s="106" t="s">
        <v>222</v>
      </c>
      <c r="C48" s="108">
        <f>C49</f>
        <v>88094.7</v>
      </c>
      <c r="D48" s="108">
        <v>0</v>
      </c>
      <c r="E48" s="108">
        <v>0</v>
      </c>
    </row>
    <row r="49" spans="1:5" ht="150">
      <c r="A49" s="92" t="s">
        <v>226</v>
      </c>
      <c r="B49" s="107" t="s">
        <v>223</v>
      </c>
      <c r="C49" s="109">
        <f>C50</f>
        <v>88094.7</v>
      </c>
      <c r="D49" s="109">
        <v>0</v>
      </c>
      <c r="E49" s="109">
        <v>0</v>
      </c>
    </row>
    <row r="50" spans="1:5" ht="153.75" customHeight="1">
      <c r="A50" s="92" t="s">
        <v>227</v>
      </c>
      <c r="B50" s="107" t="s">
        <v>224</v>
      </c>
      <c r="C50" s="109">
        <v>88094.7</v>
      </c>
      <c r="D50" s="109">
        <v>0</v>
      </c>
      <c r="E50" s="109">
        <v>0</v>
      </c>
    </row>
    <row r="51" spans="1:5" ht="18.75">
      <c r="A51" s="101" t="s">
        <v>32</v>
      </c>
      <c r="B51" s="101"/>
      <c r="C51" s="108">
        <f>C10+C28</f>
        <v>3723043.33</v>
      </c>
      <c r="D51" s="108">
        <f>D10+D28</f>
        <v>3233600</v>
      </c>
      <c r="E51" s="108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9" zoomScaleNormal="89" workbookViewId="0" topLeftCell="A1">
      <selection activeCell="B18" sqref="B18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46" t="s">
        <v>419</v>
      </c>
      <c r="B2" s="346"/>
      <c r="C2" s="346"/>
      <c r="D2" s="346"/>
    </row>
    <row r="3" spans="1:2" ht="17.25" customHeight="1">
      <c r="A3" s="347"/>
      <c r="B3" s="347"/>
    </row>
    <row r="4" spans="1:4" s="8" customFormat="1" ht="27.75" customHeight="1">
      <c r="A4" s="348" t="s">
        <v>3</v>
      </c>
      <c r="B4" s="349" t="s">
        <v>2</v>
      </c>
      <c r="C4" s="349"/>
      <c r="D4" s="349"/>
    </row>
    <row r="5" spans="1:4" s="8" customFormat="1" ht="27.75" customHeight="1">
      <c r="A5" s="348"/>
      <c r="B5" s="7" t="s">
        <v>343</v>
      </c>
      <c r="C5" s="7" t="s">
        <v>391</v>
      </c>
      <c r="D5" s="7" t="s">
        <v>416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SUM(B8+B11+B13)</f>
        <v>3773333.3</v>
      </c>
      <c r="C7" s="29">
        <f>SUM(C8+C11+C13)</f>
        <v>2673800</v>
      </c>
      <c r="D7" s="29">
        <f>SUM(D8+D11+D13)</f>
        <v>2576300</v>
      </c>
    </row>
    <row r="8" spans="1:4" s="15" customFormat="1" ht="25.5" customHeight="1">
      <c r="A8" s="13" t="s">
        <v>5</v>
      </c>
      <c r="B8" s="14">
        <f>B9+B10</f>
        <v>3415324.3</v>
      </c>
      <c r="C8" s="14">
        <f>C9+C10</f>
        <v>2576300</v>
      </c>
      <c r="D8" s="14">
        <f>D9+D10</f>
        <v>2576300</v>
      </c>
    </row>
    <row r="9" spans="1:4" s="8" customFormat="1" ht="42" customHeight="1">
      <c r="A9" s="16" t="s">
        <v>423</v>
      </c>
      <c r="B9" s="1">
        <v>3055100</v>
      </c>
      <c r="C9" s="1">
        <v>2576300</v>
      </c>
      <c r="D9" s="1">
        <v>2576300</v>
      </c>
    </row>
    <row r="10" spans="1:4" s="8" customFormat="1" ht="40.5" customHeight="1">
      <c r="A10" s="16" t="s">
        <v>424</v>
      </c>
      <c r="B10" s="1">
        <v>360224.3</v>
      </c>
      <c r="C10" s="1">
        <v>0</v>
      </c>
      <c r="D10" s="1">
        <v>0</v>
      </c>
    </row>
    <row r="11" spans="1:4" s="8" customFormat="1" ht="30" customHeight="1">
      <c r="A11" s="17" t="s">
        <v>6</v>
      </c>
      <c r="B11" s="14">
        <f>B12</f>
        <v>93900</v>
      </c>
      <c r="C11" s="14">
        <f>C12</f>
        <v>97500</v>
      </c>
      <c r="D11" s="14">
        <f>D12</f>
        <v>0</v>
      </c>
    </row>
    <row r="12" spans="1:4" ht="58.5" customHeight="1">
      <c r="A12" s="18" t="s">
        <v>425</v>
      </c>
      <c r="B12" s="1">
        <v>93900</v>
      </c>
      <c r="C12" s="1">
        <v>97500</v>
      </c>
      <c r="D12" s="1">
        <v>0</v>
      </c>
    </row>
    <row r="13" spans="1:4" s="31" customFormat="1" ht="25.5" customHeight="1">
      <c r="A13" s="30" t="s">
        <v>8</v>
      </c>
      <c r="B13" s="14">
        <f>SUM(B14:B14)</f>
        <v>264109</v>
      </c>
      <c r="C13" s="14">
        <f>C14</f>
        <v>0</v>
      </c>
      <c r="D13" s="14">
        <f>D14</f>
        <v>0</v>
      </c>
    </row>
    <row r="14" spans="1:4" ht="41.25" customHeight="1">
      <c r="A14" s="18" t="s">
        <v>410</v>
      </c>
      <c r="B14" s="1">
        <v>264109</v>
      </c>
      <c r="C14" s="1">
        <v>0</v>
      </c>
      <c r="D14" s="1">
        <v>0</v>
      </c>
    </row>
    <row r="15" spans="1:4" s="31" customFormat="1" ht="47.25" customHeight="1">
      <c r="A15" s="30" t="s">
        <v>9</v>
      </c>
      <c r="B15" s="14">
        <f aca="true" t="shared" si="0" ref="B15:D16">B16</f>
        <v>897003.26</v>
      </c>
      <c r="C15" s="14">
        <f t="shared" si="0"/>
        <v>801186.52</v>
      </c>
      <c r="D15" s="14">
        <f t="shared" si="0"/>
        <v>801186.52</v>
      </c>
    </row>
    <row r="16" spans="1:4" s="20" customFormat="1" ht="19.5" customHeight="1">
      <c r="A16" s="30" t="s">
        <v>268</v>
      </c>
      <c r="B16" s="14">
        <f t="shared" si="0"/>
        <v>897003.26</v>
      </c>
      <c r="C16" s="14">
        <f t="shared" si="0"/>
        <v>801186.52</v>
      </c>
      <c r="D16" s="14">
        <f t="shared" si="0"/>
        <v>801186.52</v>
      </c>
    </row>
    <row r="17" spans="1:4" s="23" customFormat="1" ht="75">
      <c r="A17" s="18" t="s">
        <v>411</v>
      </c>
      <c r="B17" s="1">
        <v>897003.26</v>
      </c>
      <c r="C17" s="1">
        <v>801186.52</v>
      </c>
      <c r="D17" s="1">
        <v>801186.52</v>
      </c>
    </row>
    <row r="18" spans="1:4" ht="18.75">
      <c r="A18" s="13" t="s">
        <v>7</v>
      </c>
      <c r="B18" s="29">
        <f>B15+B7</f>
        <v>4670336.56</v>
      </c>
      <c r="C18" s="29">
        <f>SUM(C7+C15)</f>
        <v>3474986.52</v>
      </c>
      <c r="D18" s="29">
        <f>SUM(D7+D15)</f>
        <v>3377486.52</v>
      </c>
    </row>
    <row r="19" ht="18.75">
      <c r="A19" s="19"/>
    </row>
    <row r="20" spans="1:3" s="25" customFormat="1" ht="15.75">
      <c r="A20" s="21"/>
      <c r="B20" s="24"/>
      <c r="C20" s="350"/>
    </row>
    <row r="21" spans="1:3" s="25" customFormat="1" ht="15.75">
      <c r="A21" s="21"/>
      <c r="B21" s="24"/>
      <c r="C21" s="351"/>
    </row>
    <row r="22" spans="1:3" s="25" customFormat="1" ht="15.75">
      <c r="A22" s="21"/>
      <c r="B22" s="22"/>
      <c r="C22" s="26"/>
    </row>
    <row r="23" spans="1:2" s="25" customFormat="1" ht="15.75">
      <c r="A23" s="21"/>
      <c r="B23" s="24"/>
    </row>
    <row r="24" ht="18.75">
      <c r="A24" s="19"/>
    </row>
    <row r="25" spans="1:2" ht="18.75">
      <c r="A25" s="19"/>
      <c r="B25" s="27"/>
    </row>
    <row r="26" ht="18.75">
      <c r="A26" s="19"/>
    </row>
    <row r="27" ht="18.75">
      <c r="A27" s="19"/>
    </row>
  </sheetData>
  <sheetProtection selectLockedCells="1" selectUnlockedCells="1"/>
  <mergeCells count="5">
    <mergeCell ref="A2:D2"/>
    <mergeCell ref="A3:B3"/>
    <mergeCell ref="A4:A5"/>
    <mergeCell ref="B4:D4"/>
    <mergeCell ref="C20:C2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111"/>
      <c r="D1" s="111"/>
      <c r="E1" s="323" t="s">
        <v>457</v>
      </c>
      <c r="F1" s="323"/>
    </row>
    <row r="2" spans="1:6" s="40" customFormat="1" ht="58.5" customHeight="1">
      <c r="A2" s="352" t="s">
        <v>418</v>
      </c>
      <c r="B2" s="352"/>
      <c r="C2" s="352"/>
      <c r="D2" s="352"/>
      <c r="E2" s="352"/>
      <c r="F2" s="352"/>
    </row>
    <row r="3" ht="6" customHeight="1"/>
    <row r="4" spans="1:11" ht="39.75" customHeight="1">
      <c r="A4" s="353" t="s">
        <v>46</v>
      </c>
      <c r="B4" s="354"/>
      <c r="C4" s="359" t="s">
        <v>47</v>
      </c>
      <c r="D4" s="362" t="s">
        <v>34</v>
      </c>
      <c r="E4" s="362"/>
      <c r="F4" s="362"/>
      <c r="K4" s="41"/>
    </row>
    <row r="5" spans="1:6" ht="15">
      <c r="A5" s="355"/>
      <c r="B5" s="356"/>
      <c r="C5" s="360"/>
      <c r="D5" s="362"/>
      <c r="E5" s="362"/>
      <c r="F5" s="362"/>
    </row>
    <row r="6" spans="1:10" ht="15">
      <c r="A6" s="357"/>
      <c r="B6" s="358"/>
      <c r="C6" s="360"/>
      <c r="D6" s="362"/>
      <c r="E6" s="362"/>
      <c r="F6" s="362"/>
      <c r="J6" s="117"/>
    </row>
    <row r="7" spans="1:6" ht="85.5">
      <c r="A7" s="189" t="s">
        <v>48</v>
      </c>
      <c r="B7" s="189" t="s">
        <v>49</v>
      </c>
      <c r="C7" s="361"/>
      <c r="D7" s="189">
        <v>2022</v>
      </c>
      <c r="E7" s="189">
        <v>2023</v>
      </c>
      <c r="F7" s="189">
        <v>2024</v>
      </c>
    </row>
    <row r="8" spans="1:6" ht="15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</row>
    <row r="9" spans="1:6" ht="47.25">
      <c r="A9" s="182" t="s">
        <v>97</v>
      </c>
      <c r="B9" s="183" t="s">
        <v>274</v>
      </c>
      <c r="C9" s="184" t="s">
        <v>273</v>
      </c>
      <c r="D9" s="185">
        <v>0</v>
      </c>
      <c r="E9" s="185">
        <f>E10</f>
        <v>0</v>
      </c>
      <c r="F9" s="185">
        <f>F10</f>
        <v>0</v>
      </c>
    </row>
    <row r="10" spans="1:6" ht="47.25">
      <c r="A10" s="182" t="s">
        <v>97</v>
      </c>
      <c r="B10" s="110" t="s">
        <v>50</v>
      </c>
      <c r="C10" s="169" t="s">
        <v>51</v>
      </c>
      <c r="D10" s="162">
        <f>D11+D20</f>
        <v>0</v>
      </c>
      <c r="E10" s="162">
        <f>E11+E20</f>
        <v>0</v>
      </c>
      <c r="F10" s="162">
        <f>F11+F20</f>
        <v>0</v>
      </c>
    </row>
    <row r="11" spans="1:6" ht="38.25" customHeight="1">
      <c r="A11" s="167" t="s">
        <v>97</v>
      </c>
      <c r="B11" s="186" t="s">
        <v>52</v>
      </c>
      <c r="C11" s="187" t="s">
        <v>277</v>
      </c>
      <c r="D11" s="188">
        <f aca="true" t="shared" si="0" ref="D11:F14">D12</f>
        <v>-4995336.56</v>
      </c>
      <c r="E11" s="188">
        <f t="shared" si="0"/>
        <v>-3769986.52</v>
      </c>
      <c r="F11" s="188">
        <f t="shared" si="0"/>
        <v>-3672486.52</v>
      </c>
    </row>
    <row r="12" spans="1:6" ht="36" customHeight="1">
      <c r="A12" s="167" t="s">
        <v>97</v>
      </c>
      <c r="B12" s="186" t="s">
        <v>53</v>
      </c>
      <c r="C12" s="187" t="s">
        <v>278</v>
      </c>
      <c r="D12" s="188">
        <f t="shared" si="0"/>
        <v>-4995336.56</v>
      </c>
      <c r="E12" s="188">
        <f t="shared" si="0"/>
        <v>-3769986.52</v>
      </c>
      <c r="F12" s="188">
        <f t="shared" si="0"/>
        <v>-3672486.52</v>
      </c>
    </row>
    <row r="13" spans="1:6" ht="36.75" customHeight="1">
      <c r="A13" s="167" t="s">
        <v>97</v>
      </c>
      <c r="B13" s="186" t="s">
        <v>54</v>
      </c>
      <c r="C13" s="187" t="s">
        <v>275</v>
      </c>
      <c r="D13" s="188">
        <f t="shared" si="0"/>
        <v>-4995336.56</v>
      </c>
      <c r="E13" s="188">
        <f t="shared" si="0"/>
        <v>-3769986.52</v>
      </c>
      <c r="F13" s="188">
        <f t="shared" si="0"/>
        <v>-3672486.52</v>
      </c>
    </row>
    <row r="14" spans="1:6" ht="47.25">
      <c r="A14" s="167" t="s">
        <v>97</v>
      </c>
      <c r="B14" s="186" t="s">
        <v>55</v>
      </c>
      <c r="C14" s="187" t="s">
        <v>279</v>
      </c>
      <c r="D14" s="188">
        <f t="shared" si="0"/>
        <v>-4995336.56</v>
      </c>
      <c r="E14" s="188">
        <f t="shared" si="0"/>
        <v>-3769986.52</v>
      </c>
      <c r="F14" s="188">
        <f t="shared" si="0"/>
        <v>-3672486.52</v>
      </c>
    </row>
    <row r="15" spans="1:6" ht="47.25">
      <c r="A15" s="167" t="s">
        <v>160</v>
      </c>
      <c r="B15" s="186" t="s">
        <v>55</v>
      </c>
      <c r="C15" s="187" t="s">
        <v>279</v>
      </c>
      <c r="D15" s="188">
        <v>-4995336.56</v>
      </c>
      <c r="E15" s="188">
        <v>-3769986.52</v>
      </c>
      <c r="F15" s="188">
        <v>-3672486.52</v>
      </c>
    </row>
    <row r="16" spans="1:6" ht="38.25" customHeight="1">
      <c r="A16" s="167" t="s">
        <v>97</v>
      </c>
      <c r="B16" s="186" t="s">
        <v>286</v>
      </c>
      <c r="C16" s="187" t="s">
        <v>280</v>
      </c>
      <c r="D16" s="188">
        <f aca="true" t="shared" si="1" ref="D16:F19">D17</f>
        <v>4995336.56</v>
      </c>
      <c r="E16" s="188">
        <f t="shared" si="1"/>
        <v>3769986.52</v>
      </c>
      <c r="F16" s="188">
        <f t="shared" si="1"/>
        <v>3672486.52</v>
      </c>
    </row>
    <row r="17" spans="1:6" ht="36.75" customHeight="1">
      <c r="A17" s="167" t="s">
        <v>97</v>
      </c>
      <c r="B17" s="186" t="s">
        <v>285</v>
      </c>
      <c r="C17" s="187" t="s">
        <v>281</v>
      </c>
      <c r="D17" s="188">
        <f t="shared" si="1"/>
        <v>4995336.56</v>
      </c>
      <c r="E17" s="188">
        <f t="shared" si="1"/>
        <v>3769986.52</v>
      </c>
      <c r="F17" s="188">
        <f t="shared" si="1"/>
        <v>3672486.52</v>
      </c>
    </row>
    <row r="18" spans="1:6" ht="47.25">
      <c r="A18" s="167" t="s">
        <v>97</v>
      </c>
      <c r="B18" s="186" t="s">
        <v>284</v>
      </c>
      <c r="C18" s="187" t="s">
        <v>276</v>
      </c>
      <c r="D18" s="188">
        <f t="shared" si="1"/>
        <v>4995336.56</v>
      </c>
      <c r="E18" s="188">
        <f t="shared" si="1"/>
        <v>3769986.52</v>
      </c>
      <c r="F18" s="188">
        <f t="shared" si="1"/>
        <v>3672486.52</v>
      </c>
    </row>
    <row r="19" spans="1:6" ht="54" customHeight="1">
      <c r="A19" s="167" t="s">
        <v>97</v>
      </c>
      <c r="B19" s="186" t="s">
        <v>283</v>
      </c>
      <c r="C19" s="187" t="s">
        <v>282</v>
      </c>
      <c r="D19" s="188">
        <f t="shared" si="1"/>
        <v>4995336.56</v>
      </c>
      <c r="E19" s="188">
        <f t="shared" si="1"/>
        <v>3769986.52</v>
      </c>
      <c r="F19" s="188">
        <f t="shared" si="1"/>
        <v>3672486.52</v>
      </c>
    </row>
    <row r="20" spans="1:6" ht="50.25" customHeight="1">
      <c r="A20" s="167" t="s">
        <v>160</v>
      </c>
      <c r="B20" s="186" t="s">
        <v>56</v>
      </c>
      <c r="C20" s="187" t="s">
        <v>282</v>
      </c>
      <c r="D20" s="188">
        <v>4995336.56</v>
      </c>
      <c r="E20" s="188">
        <v>3769986.52</v>
      </c>
      <c r="F20" s="188">
        <v>3672486.52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111"/>
      <c r="D1" s="111"/>
      <c r="E1" s="323" t="s">
        <v>369</v>
      </c>
      <c r="F1" s="323"/>
    </row>
    <row r="2" spans="1:6" s="40" customFormat="1" ht="34.5" customHeight="1">
      <c r="A2" s="352" t="s">
        <v>344</v>
      </c>
      <c r="B2" s="352"/>
      <c r="C2" s="352"/>
      <c r="D2" s="352"/>
      <c r="E2" s="352"/>
      <c r="F2" s="352"/>
    </row>
    <row r="3" ht="6" customHeight="1"/>
    <row r="4" spans="1:11" ht="39.75" customHeight="1">
      <c r="A4" s="353" t="s">
        <v>46</v>
      </c>
      <c r="B4" s="354"/>
      <c r="C4" s="359" t="s">
        <v>47</v>
      </c>
      <c r="D4" s="362" t="s">
        <v>34</v>
      </c>
      <c r="E4" s="362"/>
      <c r="F4" s="362"/>
      <c r="K4" s="41"/>
    </row>
    <row r="5" spans="1:6" ht="15">
      <c r="A5" s="355"/>
      <c r="B5" s="356"/>
      <c r="C5" s="360"/>
      <c r="D5" s="362"/>
      <c r="E5" s="362"/>
      <c r="F5" s="362"/>
    </row>
    <row r="6" spans="1:10" ht="15">
      <c r="A6" s="357"/>
      <c r="B6" s="358"/>
      <c r="C6" s="360"/>
      <c r="D6" s="362"/>
      <c r="E6" s="362"/>
      <c r="F6" s="362"/>
      <c r="J6" s="117"/>
    </row>
    <row r="7" spans="1:6" ht="85.5">
      <c r="A7" s="189" t="s">
        <v>48</v>
      </c>
      <c r="B7" s="189" t="s">
        <v>49</v>
      </c>
      <c r="C7" s="361"/>
      <c r="D7" s="189">
        <v>2020</v>
      </c>
      <c r="E7" s="189">
        <v>2021</v>
      </c>
      <c r="F7" s="189">
        <v>2022</v>
      </c>
    </row>
    <row r="8" spans="1:6" ht="15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</row>
    <row r="9" spans="1:6" ht="47.25">
      <c r="A9" s="182" t="s">
        <v>97</v>
      </c>
      <c r="B9" s="183" t="s">
        <v>274</v>
      </c>
      <c r="C9" s="184" t="s">
        <v>273</v>
      </c>
      <c r="D9" s="185">
        <v>0</v>
      </c>
      <c r="E9" s="185">
        <f>E10</f>
        <v>0</v>
      </c>
      <c r="F9" s="185">
        <f>F10</f>
        <v>0</v>
      </c>
    </row>
    <row r="10" spans="1:6" ht="47.25">
      <c r="A10" s="182" t="s">
        <v>97</v>
      </c>
      <c r="B10" s="110" t="s">
        <v>50</v>
      </c>
      <c r="C10" s="169" t="s">
        <v>51</v>
      </c>
      <c r="D10" s="170">
        <v>0</v>
      </c>
      <c r="E10" s="170">
        <v>0</v>
      </c>
      <c r="F10" s="170">
        <v>0</v>
      </c>
    </row>
    <row r="11" spans="1:6" ht="38.25" customHeight="1">
      <c r="A11" s="167" t="s">
        <v>97</v>
      </c>
      <c r="B11" s="186" t="s">
        <v>52</v>
      </c>
      <c r="C11" s="187" t="s">
        <v>277</v>
      </c>
      <c r="D11" s="188">
        <f aca="true" t="shared" si="0" ref="D11:F14">D12</f>
        <v>-3926993.54</v>
      </c>
      <c r="E11" s="188">
        <f t="shared" si="0"/>
        <v>-3069000</v>
      </c>
      <c r="F11" s="188">
        <f t="shared" si="0"/>
        <v>-2917600</v>
      </c>
    </row>
    <row r="12" spans="1:6" ht="36" customHeight="1">
      <c r="A12" s="167" t="s">
        <v>97</v>
      </c>
      <c r="B12" s="186" t="s">
        <v>53</v>
      </c>
      <c r="C12" s="187" t="s">
        <v>278</v>
      </c>
      <c r="D12" s="188">
        <f t="shared" si="0"/>
        <v>-3926993.54</v>
      </c>
      <c r="E12" s="188">
        <f t="shared" si="0"/>
        <v>-3069000</v>
      </c>
      <c r="F12" s="188">
        <f t="shared" si="0"/>
        <v>-2917600</v>
      </c>
    </row>
    <row r="13" spans="1:6" ht="36.75" customHeight="1">
      <c r="A13" s="167" t="s">
        <v>97</v>
      </c>
      <c r="B13" s="186" t="s">
        <v>54</v>
      </c>
      <c r="C13" s="187" t="s">
        <v>275</v>
      </c>
      <c r="D13" s="188">
        <f t="shared" si="0"/>
        <v>-3926993.54</v>
      </c>
      <c r="E13" s="188">
        <f t="shared" si="0"/>
        <v>-3069000</v>
      </c>
      <c r="F13" s="188">
        <f t="shared" si="0"/>
        <v>-2917600</v>
      </c>
    </row>
    <row r="14" spans="1:6" ht="47.25">
      <c r="A14" s="167" t="s">
        <v>97</v>
      </c>
      <c r="B14" s="186" t="s">
        <v>55</v>
      </c>
      <c r="C14" s="187" t="s">
        <v>279</v>
      </c>
      <c r="D14" s="188">
        <f t="shared" si="0"/>
        <v>-3926993.54</v>
      </c>
      <c r="E14" s="188">
        <f t="shared" si="0"/>
        <v>-3069000</v>
      </c>
      <c r="F14" s="188">
        <f t="shared" si="0"/>
        <v>-2917600</v>
      </c>
    </row>
    <row r="15" spans="1:6" ht="47.25">
      <c r="A15" s="167" t="s">
        <v>160</v>
      </c>
      <c r="B15" s="186" t="s">
        <v>55</v>
      </c>
      <c r="C15" s="187" t="s">
        <v>279</v>
      </c>
      <c r="D15" s="188">
        <v>-3926993.54</v>
      </c>
      <c r="E15" s="188">
        <v>-3069000</v>
      </c>
      <c r="F15" s="188">
        <v>-2917600</v>
      </c>
    </row>
    <row r="16" spans="1:6" ht="38.25" customHeight="1">
      <c r="A16" s="167" t="s">
        <v>97</v>
      </c>
      <c r="B16" s="186" t="s">
        <v>286</v>
      </c>
      <c r="C16" s="187" t="s">
        <v>280</v>
      </c>
      <c r="D16" s="188">
        <f aca="true" t="shared" si="1" ref="D16:F19">D17</f>
        <v>3926993.54</v>
      </c>
      <c r="E16" s="188">
        <f t="shared" si="1"/>
        <v>3069000</v>
      </c>
      <c r="F16" s="188">
        <f t="shared" si="1"/>
        <v>2917600</v>
      </c>
    </row>
    <row r="17" spans="1:6" ht="36.75" customHeight="1">
      <c r="A17" s="167" t="s">
        <v>97</v>
      </c>
      <c r="B17" s="186" t="s">
        <v>285</v>
      </c>
      <c r="C17" s="187" t="s">
        <v>281</v>
      </c>
      <c r="D17" s="188">
        <f t="shared" si="1"/>
        <v>3926993.54</v>
      </c>
      <c r="E17" s="188">
        <f t="shared" si="1"/>
        <v>3069000</v>
      </c>
      <c r="F17" s="188">
        <f t="shared" si="1"/>
        <v>2917600</v>
      </c>
    </row>
    <row r="18" spans="1:6" ht="47.25">
      <c r="A18" s="167" t="s">
        <v>97</v>
      </c>
      <c r="B18" s="186" t="s">
        <v>284</v>
      </c>
      <c r="C18" s="187" t="s">
        <v>276</v>
      </c>
      <c r="D18" s="188">
        <f t="shared" si="1"/>
        <v>3926993.54</v>
      </c>
      <c r="E18" s="188">
        <f t="shared" si="1"/>
        <v>3069000</v>
      </c>
      <c r="F18" s="188">
        <f t="shared" si="1"/>
        <v>2917600</v>
      </c>
    </row>
    <row r="19" spans="1:6" ht="54" customHeight="1">
      <c r="A19" s="167" t="s">
        <v>97</v>
      </c>
      <c r="B19" s="186" t="s">
        <v>283</v>
      </c>
      <c r="C19" s="187" t="s">
        <v>282</v>
      </c>
      <c r="D19" s="188">
        <f t="shared" si="1"/>
        <v>3926993.54</v>
      </c>
      <c r="E19" s="188">
        <f t="shared" si="1"/>
        <v>3069000</v>
      </c>
      <c r="F19" s="188">
        <f t="shared" si="1"/>
        <v>2917600</v>
      </c>
    </row>
    <row r="20" spans="1:6" ht="50.25" customHeight="1">
      <c r="A20" s="167" t="s">
        <v>160</v>
      </c>
      <c r="B20" s="186" t="s">
        <v>56</v>
      </c>
      <c r="C20" s="187" t="s">
        <v>282</v>
      </c>
      <c r="D20" s="188">
        <v>3926993.54</v>
      </c>
      <c r="E20" s="188">
        <v>3069000</v>
      </c>
      <c r="F20" s="188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="90" zoomScaleNormal="90" zoomScalePageLayoutView="0" workbookViewId="0" topLeftCell="A19">
      <selection activeCell="A21" sqref="A2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</cols>
  <sheetData>
    <row r="1" spans="2:6" ht="115.5" customHeight="1">
      <c r="B1" s="217"/>
      <c r="C1" s="217"/>
      <c r="D1" s="323" t="s">
        <v>458</v>
      </c>
      <c r="E1" s="323"/>
      <c r="F1" s="323"/>
    </row>
    <row r="2" spans="1:6" ht="111" customHeight="1">
      <c r="A2" s="305" t="s">
        <v>441</v>
      </c>
      <c r="B2" s="305"/>
      <c r="C2" s="305"/>
      <c r="D2" s="305"/>
      <c r="E2" s="305"/>
      <c r="F2" s="305"/>
    </row>
    <row r="3" spans="1:4" ht="27" customHeight="1" hidden="1">
      <c r="A3" s="363"/>
      <c r="B3" s="364"/>
      <c r="C3" s="364"/>
      <c r="D3" s="364"/>
    </row>
    <row r="5" spans="1:6" s="42" customFormat="1" ht="39.75" customHeight="1">
      <c r="A5" s="365" t="s">
        <v>57</v>
      </c>
      <c r="B5" s="366" t="s">
        <v>58</v>
      </c>
      <c r="C5" s="367" t="s">
        <v>87</v>
      </c>
      <c r="D5" s="368" t="s">
        <v>392</v>
      </c>
      <c r="E5" s="369" t="s">
        <v>403</v>
      </c>
      <c r="F5" s="368" t="s">
        <v>417</v>
      </c>
    </row>
    <row r="6" spans="1:6" s="42" customFormat="1" ht="21" customHeight="1">
      <c r="A6" s="365"/>
      <c r="B6" s="366"/>
      <c r="C6" s="367"/>
      <c r="D6" s="368"/>
      <c r="E6" s="370"/>
      <c r="F6" s="370"/>
    </row>
    <row r="7" spans="1:6" s="42" customFormat="1" ht="15" customHeight="1">
      <c r="A7" s="43" t="s">
        <v>0</v>
      </c>
      <c r="B7" s="63" t="s">
        <v>59</v>
      </c>
      <c r="C7" s="63" t="s">
        <v>60</v>
      </c>
      <c r="D7" s="231" t="s">
        <v>61</v>
      </c>
      <c r="E7" s="230"/>
      <c r="F7" s="230"/>
    </row>
    <row r="8" spans="1:6" s="42" customFormat="1" ht="82.5">
      <c r="A8" s="44" t="s">
        <v>373</v>
      </c>
      <c r="B8" s="132" t="s">
        <v>249</v>
      </c>
      <c r="C8" s="133"/>
      <c r="D8" s="218">
        <f>D9+D18</f>
        <v>1605000</v>
      </c>
      <c r="E8" s="218">
        <f>E9+E18</f>
        <v>1287475</v>
      </c>
      <c r="F8" s="256">
        <f>F9+F18</f>
        <v>1287500</v>
      </c>
    </row>
    <row r="9" spans="1:6" s="42" customFormat="1" ht="103.5">
      <c r="A9" s="46" t="s">
        <v>250</v>
      </c>
      <c r="B9" s="132" t="s">
        <v>251</v>
      </c>
      <c r="C9" s="133"/>
      <c r="D9" s="218">
        <f>D10+D14+D16</f>
        <v>1585000</v>
      </c>
      <c r="E9" s="218">
        <f>E10+E14+E16</f>
        <v>1282475</v>
      </c>
      <c r="F9" s="257">
        <f>F10+F14+F16</f>
        <v>1281500</v>
      </c>
    </row>
    <row r="10" spans="1:6" s="42" customFormat="1" ht="82.5">
      <c r="A10" s="147" t="s">
        <v>172</v>
      </c>
      <c r="B10" s="154" t="s">
        <v>311</v>
      </c>
      <c r="C10" s="155"/>
      <c r="D10" s="219">
        <f>D11+D12+D13</f>
        <v>950000</v>
      </c>
      <c r="E10" s="219">
        <f>E11+E12+E13</f>
        <v>727680</v>
      </c>
      <c r="F10" s="258">
        <f>F11+F12+F13</f>
        <v>730000</v>
      </c>
    </row>
    <row r="11" spans="1:6" s="42" customFormat="1" ht="132">
      <c r="A11" s="123" t="s">
        <v>163</v>
      </c>
      <c r="B11" s="139" t="s">
        <v>252</v>
      </c>
      <c r="C11" s="139" t="s">
        <v>67</v>
      </c>
      <c r="D11" s="220">
        <v>784000</v>
      </c>
      <c r="E11" s="220">
        <v>702180</v>
      </c>
      <c r="F11" s="259">
        <v>710000</v>
      </c>
    </row>
    <row r="12" spans="1:7" s="42" customFormat="1" ht="82.5">
      <c r="A12" s="123" t="s">
        <v>165</v>
      </c>
      <c r="B12" s="139" t="s">
        <v>252</v>
      </c>
      <c r="C12" s="139" t="s">
        <v>63</v>
      </c>
      <c r="D12" s="220">
        <v>165000</v>
      </c>
      <c r="E12" s="220">
        <v>25000</v>
      </c>
      <c r="F12" s="259">
        <v>19500</v>
      </c>
      <c r="G12" s="48"/>
    </row>
    <row r="13" spans="1:6" s="42" customFormat="1" ht="66">
      <c r="A13" s="123" t="s">
        <v>239</v>
      </c>
      <c r="B13" s="139" t="s">
        <v>252</v>
      </c>
      <c r="C13" s="139" t="s">
        <v>68</v>
      </c>
      <c r="D13" s="220">
        <v>1000</v>
      </c>
      <c r="E13" s="220">
        <v>500</v>
      </c>
      <c r="F13" s="259">
        <v>500</v>
      </c>
    </row>
    <row r="14" spans="1:6" s="42" customFormat="1" ht="49.5">
      <c r="A14" s="149" t="s">
        <v>69</v>
      </c>
      <c r="B14" s="150" t="s">
        <v>289</v>
      </c>
      <c r="C14" s="151"/>
      <c r="D14" s="219">
        <f>SUM(D15)</f>
        <v>600000</v>
      </c>
      <c r="E14" s="219">
        <f>SUM(E15)</f>
        <v>539795</v>
      </c>
      <c r="F14" s="258">
        <f>SUM(F15)</f>
        <v>545000</v>
      </c>
    </row>
    <row r="15" spans="1:6" s="42" customFormat="1" ht="132.75">
      <c r="A15" s="129" t="s">
        <v>161</v>
      </c>
      <c r="B15" s="138" t="s">
        <v>312</v>
      </c>
      <c r="C15" s="138" t="s">
        <v>67</v>
      </c>
      <c r="D15" s="221">
        <v>600000</v>
      </c>
      <c r="E15" s="221">
        <v>539795</v>
      </c>
      <c r="F15" s="260">
        <v>545000</v>
      </c>
    </row>
    <row r="16" spans="1:6" s="42" customFormat="1" ht="82.5">
      <c r="A16" s="157" t="s">
        <v>290</v>
      </c>
      <c r="B16" s="154" t="s">
        <v>313</v>
      </c>
      <c r="C16" s="154"/>
      <c r="D16" s="222">
        <f>D17</f>
        <v>35000</v>
      </c>
      <c r="E16" s="222">
        <f>E17</f>
        <v>15000</v>
      </c>
      <c r="F16" s="261">
        <f>F17</f>
        <v>6500</v>
      </c>
    </row>
    <row r="17" spans="1:6" s="42" customFormat="1" ht="148.5">
      <c r="A17" s="47" t="s">
        <v>426</v>
      </c>
      <c r="B17" s="139" t="s">
        <v>314</v>
      </c>
      <c r="C17" s="139" t="s">
        <v>63</v>
      </c>
      <c r="D17" s="220">
        <v>35000</v>
      </c>
      <c r="E17" s="220">
        <v>15000</v>
      </c>
      <c r="F17" s="259">
        <v>6500</v>
      </c>
    </row>
    <row r="18" spans="1:6" s="42" customFormat="1" ht="86.25">
      <c r="A18" s="156" t="s">
        <v>287</v>
      </c>
      <c r="B18" s="136" t="s">
        <v>253</v>
      </c>
      <c r="C18" s="136"/>
      <c r="D18" s="223">
        <f aca="true" t="shared" si="0" ref="D18:F19">D19</f>
        <v>20000</v>
      </c>
      <c r="E18" s="223">
        <f t="shared" si="0"/>
        <v>5000</v>
      </c>
      <c r="F18" s="262">
        <f t="shared" si="0"/>
        <v>6000</v>
      </c>
    </row>
    <row r="19" spans="1:6" s="42" customFormat="1" ht="82.5">
      <c r="A19" s="158" t="s">
        <v>427</v>
      </c>
      <c r="B19" s="151" t="s">
        <v>288</v>
      </c>
      <c r="C19" s="151"/>
      <c r="D19" s="219">
        <f t="shared" si="0"/>
        <v>20000</v>
      </c>
      <c r="E19" s="219">
        <f t="shared" si="0"/>
        <v>5000</v>
      </c>
      <c r="F19" s="258">
        <f t="shared" si="0"/>
        <v>6000</v>
      </c>
    </row>
    <row r="20" spans="1:6" s="42" customFormat="1" ht="66">
      <c r="A20" s="47" t="s">
        <v>291</v>
      </c>
      <c r="B20" s="43" t="s">
        <v>292</v>
      </c>
      <c r="C20" s="43" t="s">
        <v>63</v>
      </c>
      <c r="D20" s="224">
        <v>20000</v>
      </c>
      <c r="E20" s="224">
        <v>5000</v>
      </c>
      <c r="F20" s="289">
        <v>6000</v>
      </c>
    </row>
    <row r="21" spans="1:6" s="42" customFormat="1" ht="66">
      <c r="A21" s="303" t="s">
        <v>443</v>
      </c>
      <c r="B21" s="132" t="s">
        <v>445</v>
      </c>
      <c r="C21" s="132"/>
      <c r="D21" s="225">
        <f aca="true" t="shared" si="1" ref="D21:F23">D22</f>
        <v>5000</v>
      </c>
      <c r="E21" s="225">
        <f t="shared" si="1"/>
        <v>0</v>
      </c>
      <c r="F21" s="290">
        <f t="shared" si="1"/>
        <v>0</v>
      </c>
    </row>
    <row r="22" spans="1:6" s="42" customFormat="1" ht="66">
      <c r="A22" s="296" t="s">
        <v>442</v>
      </c>
      <c r="B22" s="133" t="s">
        <v>446</v>
      </c>
      <c r="C22" s="291"/>
      <c r="D22" s="226">
        <f t="shared" si="1"/>
        <v>5000</v>
      </c>
      <c r="E22" s="226">
        <f t="shared" si="1"/>
        <v>0</v>
      </c>
      <c r="F22" s="292">
        <f t="shared" si="1"/>
        <v>0</v>
      </c>
    </row>
    <row r="23" spans="1:6" s="42" customFormat="1" ht="66">
      <c r="A23" s="297" t="s">
        <v>444</v>
      </c>
      <c r="B23" s="155" t="s">
        <v>447</v>
      </c>
      <c r="C23" s="154"/>
      <c r="D23" s="222">
        <f t="shared" si="1"/>
        <v>5000</v>
      </c>
      <c r="E23" s="222">
        <f t="shared" si="1"/>
        <v>0</v>
      </c>
      <c r="F23" s="293">
        <f t="shared" si="1"/>
        <v>0</v>
      </c>
    </row>
    <row r="24" spans="1:6" s="42" customFormat="1" ht="115.5">
      <c r="A24" s="298" t="s">
        <v>449</v>
      </c>
      <c r="B24" s="141" t="s">
        <v>448</v>
      </c>
      <c r="C24" s="43" t="s">
        <v>63</v>
      </c>
      <c r="D24" s="224">
        <v>5000</v>
      </c>
      <c r="E24" s="224">
        <v>0</v>
      </c>
      <c r="F24" s="294">
        <v>0</v>
      </c>
    </row>
    <row r="25" spans="1:6" s="42" customFormat="1" ht="99">
      <c r="A25" s="44" t="s">
        <v>374</v>
      </c>
      <c r="B25" s="133" t="s">
        <v>70</v>
      </c>
      <c r="C25" s="133"/>
      <c r="D25" s="218">
        <f aca="true" t="shared" si="2" ref="D25:F27">D26</f>
        <v>40000</v>
      </c>
      <c r="E25" s="218">
        <f t="shared" si="2"/>
        <v>15000</v>
      </c>
      <c r="F25" s="295">
        <f t="shared" si="2"/>
        <v>15000</v>
      </c>
    </row>
    <row r="26" spans="1:6" s="42" customFormat="1" ht="69">
      <c r="A26" s="46" t="s">
        <v>298</v>
      </c>
      <c r="B26" s="133" t="s">
        <v>301</v>
      </c>
      <c r="C26" s="133"/>
      <c r="D26" s="218">
        <f t="shared" si="2"/>
        <v>40000</v>
      </c>
      <c r="E26" s="218">
        <f t="shared" si="2"/>
        <v>15000</v>
      </c>
      <c r="F26" s="257">
        <f t="shared" si="2"/>
        <v>15000</v>
      </c>
    </row>
    <row r="27" spans="1:6" s="42" customFormat="1" ht="66">
      <c r="A27" s="157" t="s">
        <v>299</v>
      </c>
      <c r="B27" s="155" t="s">
        <v>240</v>
      </c>
      <c r="C27" s="155"/>
      <c r="D27" s="219">
        <f t="shared" si="2"/>
        <v>40000</v>
      </c>
      <c r="E27" s="219">
        <f t="shared" si="2"/>
        <v>15000</v>
      </c>
      <c r="F27" s="258">
        <f t="shared" si="2"/>
        <v>15000</v>
      </c>
    </row>
    <row r="28" spans="1:6" s="42" customFormat="1" ht="66">
      <c r="A28" s="47" t="s">
        <v>71</v>
      </c>
      <c r="B28" s="141" t="s">
        <v>255</v>
      </c>
      <c r="C28" s="141" t="s">
        <v>63</v>
      </c>
      <c r="D28" s="220">
        <v>40000</v>
      </c>
      <c r="E28" s="220">
        <v>15000</v>
      </c>
      <c r="F28" s="265">
        <v>15000</v>
      </c>
    </row>
    <row r="29" spans="1:6" s="42" customFormat="1" ht="138">
      <c r="A29" s="286" t="s">
        <v>407</v>
      </c>
      <c r="B29" s="269" t="s">
        <v>394</v>
      </c>
      <c r="C29" s="141"/>
      <c r="D29" s="218">
        <f aca="true" t="shared" si="3" ref="D29:F30">D30</f>
        <v>569020.81</v>
      </c>
      <c r="E29" s="218">
        <f t="shared" si="3"/>
        <v>569020.81</v>
      </c>
      <c r="F29" s="192">
        <f t="shared" si="3"/>
        <v>569020.81</v>
      </c>
    </row>
    <row r="30" spans="1:6" s="42" customFormat="1" ht="54">
      <c r="A30" s="266" t="s">
        <v>395</v>
      </c>
      <c r="B30" s="270" t="s">
        <v>396</v>
      </c>
      <c r="C30" s="141"/>
      <c r="D30" s="223">
        <f t="shared" si="3"/>
        <v>569020.81</v>
      </c>
      <c r="E30" s="223">
        <f t="shared" si="3"/>
        <v>569020.81</v>
      </c>
      <c r="F30" s="275">
        <f t="shared" si="3"/>
        <v>569020.81</v>
      </c>
    </row>
    <row r="31" spans="1:6" s="42" customFormat="1" ht="69">
      <c r="A31" s="267" t="s">
        <v>397</v>
      </c>
      <c r="B31" s="271" t="s">
        <v>398</v>
      </c>
      <c r="C31" s="141"/>
      <c r="D31" s="219">
        <f>SUM(D32:D33)</f>
        <v>569020.81</v>
      </c>
      <c r="E31" s="219">
        <f>SUM(E32:E33)</f>
        <v>569020.81</v>
      </c>
      <c r="F31" s="276">
        <f>SUM(F32:F33)</f>
        <v>569020.81</v>
      </c>
    </row>
    <row r="32" spans="1:6" s="42" customFormat="1" ht="172.5">
      <c r="A32" s="268" t="s">
        <v>428</v>
      </c>
      <c r="B32" s="272" t="s">
        <v>399</v>
      </c>
      <c r="C32" s="141" t="s">
        <v>63</v>
      </c>
      <c r="D32" s="220">
        <v>456303.93</v>
      </c>
      <c r="E32" s="220">
        <v>456303.93</v>
      </c>
      <c r="F32" s="259">
        <v>456303.93</v>
      </c>
    </row>
    <row r="33" spans="1:6" s="42" customFormat="1" ht="120.75">
      <c r="A33" s="268" t="s">
        <v>429</v>
      </c>
      <c r="B33" s="272" t="s">
        <v>400</v>
      </c>
      <c r="C33" s="141" t="s">
        <v>63</v>
      </c>
      <c r="D33" s="220">
        <v>112716.88</v>
      </c>
      <c r="E33" s="220">
        <v>112716.88</v>
      </c>
      <c r="F33" s="259">
        <v>112716.88</v>
      </c>
    </row>
    <row r="34" spans="1:6" s="42" customFormat="1" ht="99">
      <c r="A34" s="44" t="s">
        <v>173</v>
      </c>
      <c r="B34" s="133" t="s">
        <v>72</v>
      </c>
      <c r="C34" s="133"/>
      <c r="D34" s="218">
        <f aca="true" t="shared" si="4" ref="D34:F35">D35</f>
        <v>1000</v>
      </c>
      <c r="E34" s="218">
        <f t="shared" si="4"/>
        <v>1000</v>
      </c>
      <c r="F34" s="257">
        <f t="shared" si="4"/>
        <v>1000</v>
      </c>
    </row>
    <row r="35" spans="1:6" s="42" customFormat="1" ht="51.75">
      <c r="A35" s="46" t="s">
        <v>300</v>
      </c>
      <c r="B35" s="133" t="s">
        <v>302</v>
      </c>
      <c r="C35" s="133"/>
      <c r="D35" s="218">
        <f t="shared" si="4"/>
        <v>1000</v>
      </c>
      <c r="E35" s="218">
        <f t="shared" si="4"/>
        <v>1000</v>
      </c>
      <c r="F35" s="257">
        <f t="shared" si="4"/>
        <v>1000</v>
      </c>
    </row>
    <row r="36" spans="1:6" s="42" customFormat="1" ht="49.5">
      <c r="A36" s="157" t="s">
        <v>73</v>
      </c>
      <c r="B36" s="155" t="s">
        <v>303</v>
      </c>
      <c r="C36" s="155"/>
      <c r="D36" s="219">
        <f>SUM(D37)</f>
        <v>1000</v>
      </c>
      <c r="E36" s="219">
        <f>SUM(E37)</f>
        <v>1000</v>
      </c>
      <c r="F36" s="258">
        <f>SUM(F37)</f>
        <v>1000</v>
      </c>
    </row>
    <row r="37" spans="1:6" s="42" customFormat="1" ht="66">
      <c r="A37" s="47" t="s">
        <v>74</v>
      </c>
      <c r="B37" s="141" t="s">
        <v>304</v>
      </c>
      <c r="C37" s="141" t="s">
        <v>63</v>
      </c>
      <c r="D37" s="220">
        <v>1000</v>
      </c>
      <c r="E37" s="220">
        <v>1000</v>
      </c>
      <c r="F37" s="259">
        <v>1000</v>
      </c>
    </row>
    <row r="38" spans="1:6" s="42" customFormat="1" ht="82.5">
      <c r="A38" s="44" t="s">
        <v>375</v>
      </c>
      <c r="B38" s="133" t="s">
        <v>88</v>
      </c>
      <c r="C38" s="133"/>
      <c r="D38" s="218">
        <f aca="true" t="shared" si="5" ref="D38:F39">D39</f>
        <v>1000</v>
      </c>
      <c r="E38" s="218">
        <f t="shared" si="5"/>
        <v>1000</v>
      </c>
      <c r="F38" s="257">
        <f t="shared" si="5"/>
        <v>1000</v>
      </c>
    </row>
    <row r="39" spans="1:6" s="42" customFormat="1" ht="51.75">
      <c r="A39" s="46" t="s">
        <v>308</v>
      </c>
      <c r="B39" s="133" t="s">
        <v>305</v>
      </c>
      <c r="C39" s="133"/>
      <c r="D39" s="218">
        <f t="shared" si="5"/>
        <v>1000</v>
      </c>
      <c r="E39" s="218">
        <f t="shared" si="5"/>
        <v>1000</v>
      </c>
      <c r="F39" s="257">
        <f t="shared" si="5"/>
        <v>1000</v>
      </c>
    </row>
    <row r="40" spans="1:6" s="42" customFormat="1" ht="66">
      <c r="A40" s="157" t="s">
        <v>174</v>
      </c>
      <c r="B40" s="155" t="s">
        <v>306</v>
      </c>
      <c r="C40" s="155"/>
      <c r="D40" s="219">
        <f>SUM(D41)</f>
        <v>1000</v>
      </c>
      <c r="E40" s="219">
        <f>SUM(E41)</f>
        <v>1000</v>
      </c>
      <c r="F40" s="258">
        <f>SUM(F41)</f>
        <v>1000</v>
      </c>
    </row>
    <row r="41" spans="1:6" s="42" customFormat="1" ht="99">
      <c r="A41" s="47" t="s">
        <v>169</v>
      </c>
      <c r="B41" s="141" t="s">
        <v>307</v>
      </c>
      <c r="C41" s="141" t="s">
        <v>63</v>
      </c>
      <c r="D41" s="220">
        <v>1000</v>
      </c>
      <c r="E41" s="220">
        <v>1000</v>
      </c>
      <c r="F41" s="259">
        <v>1000</v>
      </c>
    </row>
    <row r="42" spans="1:6" s="124" customFormat="1" ht="66">
      <c r="A42" s="126" t="s">
        <v>376</v>
      </c>
      <c r="B42" s="143" t="s">
        <v>76</v>
      </c>
      <c r="C42" s="143"/>
      <c r="D42" s="225">
        <f aca="true" t="shared" si="6" ref="D42:F43">D43</f>
        <v>380000</v>
      </c>
      <c r="E42" s="225">
        <f t="shared" si="6"/>
        <v>249000</v>
      </c>
      <c r="F42" s="263">
        <f t="shared" si="6"/>
        <v>254000</v>
      </c>
    </row>
    <row r="43" spans="1:6" s="124" customFormat="1" ht="51.75">
      <c r="A43" s="156" t="s">
        <v>256</v>
      </c>
      <c r="B43" s="135" t="s">
        <v>257</v>
      </c>
      <c r="C43" s="135"/>
      <c r="D43" s="226">
        <f t="shared" si="6"/>
        <v>380000</v>
      </c>
      <c r="E43" s="226">
        <f t="shared" si="6"/>
        <v>249000</v>
      </c>
      <c r="F43" s="264">
        <f t="shared" si="6"/>
        <v>254000</v>
      </c>
    </row>
    <row r="44" spans="1:6" s="124" customFormat="1" ht="66">
      <c r="A44" s="160" t="s">
        <v>238</v>
      </c>
      <c r="B44" s="151" t="s">
        <v>315</v>
      </c>
      <c r="C44" s="151"/>
      <c r="D44" s="219">
        <f>SUM(D45:D47)</f>
        <v>380000</v>
      </c>
      <c r="E44" s="219">
        <f>E45+E46</f>
        <v>249000</v>
      </c>
      <c r="F44" s="258">
        <f>F45+F46</f>
        <v>254000</v>
      </c>
    </row>
    <row r="45" spans="1:6" s="125" customFormat="1" ht="66">
      <c r="A45" s="123" t="s">
        <v>62</v>
      </c>
      <c r="B45" s="139" t="s">
        <v>258</v>
      </c>
      <c r="C45" s="139" t="s">
        <v>63</v>
      </c>
      <c r="D45" s="220">
        <v>345000</v>
      </c>
      <c r="E45" s="220">
        <v>244000</v>
      </c>
      <c r="F45" s="259">
        <v>249000</v>
      </c>
    </row>
    <row r="46" spans="1:6" s="125" customFormat="1" ht="49.5">
      <c r="A46" s="123" t="s">
        <v>317</v>
      </c>
      <c r="B46" s="139" t="s">
        <v>318</v>
      </c>
      <c r="C46" s="139" t="s">
        <v>63</v>
      </c>
      <c r="D46" s="220">
        <v>5000</v>
      </c>
      <c r="E46" s="220">
        <v>5000</v>
      </c>
      <c r="F46" s="259">
        <v>5000</v>
      </c>
    </row>
    <row r="47" spans="1:6" s="125" customFormat="1" ht="66">
      <c r="A47" s="123" t="s">
        <v>64</v>
      </c>
      <c r="B47" s="139" t="s">
        <v>393</v>
      </c>
      <c r="C47" s="139" t="s">
        <v>63</v>
      </c>
      <c r="D47" s="220">
        <v>30000</v>
      </c>
      <c r="E47" s="220">
        <v>0</v>
      </c>
      <c r="F47" s="259">
        <v>0</v>
      </c>
    </row>
    <row r="48" spans="1:6" s="124" customFormat="1" ht="66">
      <c r="A48" s="126" t="s">
        <v>377</v>
      </c>
      <c r="B48" s="143" t="s">
        <v>264</v>
      </c>
      <c r="C48" s="144"/>
      <c r="D48" s="218">
        <f aca="true" t="shared" si="7" ref="D48:F49">D49</f>
        <v>1699109</v>
      </c>
      <c r="E48" s="218">
        <f t="shared" si="7"/>
        <v>1017400</v>
      </c>
      <c r="F48" s="257">
        <f t="shared" si="7"/>
        <v>949250</v>
      </c>
    </row>
    <row r="49" spans="1:6" s="124" customFormat="1" ht="34.5">
      <c r="A49" s="156" t="s">
        <v>309</v>
      </c>
      <c r="B49" s="135" t="s">
        <v>310</v>
      </c>
      <c r="C49" s="136"/>
      <c r="D49" s="223">
        <f t="shared" si="7"/>
        <v>1699109</v>
      </c>
      <c r="E49" s="223">
        <f t="shared" si="7"/>
        <v>1017400</v>
      </c>
      <c r="F49" s="262">
        <f t="shared" si="7"/>
        <v>949250</v>
      </c>
    </row>
    <row r="50" spans="1:6" s="127" customFormat="1" ht="33">
      <c r="A50" s="149" t="s">
        <v>66</v>
      </c>
      <c r="B50" s="150" t="s">
        <v>259</v>
      </c>
      <c r="C50" s="151"/>
      <c r="D50" s="219">
        <f>D51+D52+D53+D54+D55</f>
        <v>1699109</v>
      </c>
      <c r="E50" s="219">
        <f>E51+E52+E53+E54+E55</f>
        <v>1017400</v>
      </c>
      <c r="F50" s="258">
        <f>F51+F52+F53+F54+F55</f>
        <v>949250</v>
      </c>
    </row>
    <row r="51" spans="1:6" s="125" customFormat="1" ht="165">
      <c r="A51" s="128" t="s">
        <v>170</v>
      </c>
      <c r="B51" s="139" t="s">
        <v>260</v>
      </c>
      <c r="C51" s="139" t="s">
        <v>67</v>
      </c>
      <c r="D51" s="220">
        <v>804000</v>
      </c>
      <c r="E51" s="220">
        <v>600000</v>
      </c>
      <c r="F51" s="259">
        <v>600000</v>
      </c>
    </row>
    <row r="52" spans="1:6" s="125" customFormat="1" ht="115.5">
      <c r="A52" s="123" t="s">
        <v>157</v>
      </c>
      <c r="B52" s="139" t="s">
        <v>260</v>
      </c>
      <c r="C52" s="139" t="s">
        <v>63</v>
      </c>
      <c r="D52" s="220">
        <v>615000</v>
      </c>
      <c r="E52" s="220">
        <v>403900</v>
      </c>
      <c r="F52" s="259">
        <v>335750</v>
      </c>
    </row>
    <row r="53" spans="1:6" s="125" customFormat="1" ht="82.5">
      <c r="A53" s="123" t="s">
        <v>241</v>
      </c>
      <c r="B53" s="139" t="s">
        <v>260</v>
      </c>
      <c r="C53" s="139" t="s">
        <v>68</v>
      </c>
      <c r="D53" s="220">
        <v>1000</v>
      </c>
      <c r="E53" s="220">
        <v>1000</v>
      </c>
      <c r="F53" s="259">
        <v>1000</v>
      </c>
    </row>
    <row r="54" spans="1:6" s="125" customFormat="1" ht="181.5">
      <c r="A54" s="195" t="s">
        <v>430</v>
      </c>
      <c r="B54" s="139" t="s">
        <v>293</v>
      </c>
      <c r="C54" s="139" t="s">
        <v>67</v>
      </c>
      <c r="D54" s="220">
        <v>15000</v>
      </c>
      <c r="E54" s="220">
        <v>12500</v>
      </c>
      <c r="F54" s="259">
        <v>12500</v>
      </c>
    </row>
    <row r="55" spans="1:6" s="125" customFormat="1" ht="198">
      <c r="A55" s="195" t="s">
        <v>295</v>
      </c>
      <c r="B55" s="139" t="s">
        <v>294</v>
      </c>
      <c r="C55" s="139" t="s">
        <v>67</v>
      </c>
      <c r="D55" s="220">
        <v>264109</v>
      </c>
      <c r="E55" s="220">
        <v>0</v>
      </c>
      <c r="F55" s="259">
        <v>0</v>
      </c>
    </row>
    <row r="56" spans="1:6" s="45" customFormat="1" ht="99">
      <c r="A56" s="49" t="s">
        <v>175</v>
      </c>
      <c r="B56" s="132" t="s">
        <v>77</v>
      </c>
      <c r="C56" s="132"/>
      <c r="D56" s="225">
        <f>SUM(D57:D71)</f>
        <v>695206.75</v>
      </c>
      <c r="E56" s="225">
        <f>SUM(E57:E71)</f>
        <v>558308.21</v>
      </c>
      <c r="F56" s="263">
        <f>SUM(F57:F71)</f>
        <v>452150.70999999996</v>
      </c>
    </row>
    <row r="57" spans="1:6" s="42" customFormat="1" ht="82.5">
      <c r="A57" s="199" t="s">
        <v>431</v>
      </c>
      <c r="B57" s="200" t="s">
        <v>263</v>
      </c>
      <c r="C57" s="200" t="s">
        <v>63</v>
      </c>
      <c r="D57" s="227">
        <v>94561.62</v>
      </c>
      <c r="E57" s="227">
        <v>0</v>
      </c>
      <c r="F57" s="265">
        <v>0</v>
      </c>
    </row>
    <row r="58" spans="1:6" s="42" customFormat="1" ht="148.5">
      <c r="A58" s="202" t="s">
        <v>432</v>
      </c>
      <c r="B58" s="204" t="s">
        <v>351</v>
      </c>
      <c r="C58" s="204">
        <v>200</v>
      </c>
      <c r="D58" s="228">
        <v>122.93</v>
      </c>
      <c r="E58" s="228">
        <v>0</v>
      </c>
      <c r="F58" s="191">
        <v>0</v>
      </c>
    </row>
    <row r="59" spans="1:6" s="42" customFormat="1" ht="231">
      <c r="A59" s="285" t="s">
        <v>433</v>
      </c>
      <c r="B59" s="204" t="s">
        <v>352</v>
      </c>
      <c r="C59" s="204">
        <v>200</v>
      </c>
      <c r="D59" s="228">
        <v>517.54</v>
      </c>
      <c r="E59" s="228">
        <v>0</v>
      </c>
      <c r="F59" s="191">
        <v>0</v>
      </c>
    </row>
    <row r="60" spans="1:6" s="42" customFormat="1" ht="82.5">
      <c r="A60" s="285" t="s">
        <v>434</v>
      </c>
      <c r="B60" s="204" t="s">
        <v>353</v>
      </c>
      <c r="C60" s="204">
        <v>200</v>
      </c>
      <c r="D60" s="228">
        <v>122.93</v>
      </c>
      <c r="E60" s="228">
        <v>0</v>
      </c>
      <c r="F60" s="191">
        <v>0</v>
      </c>
    </row>
    <row r="61" spans="1:6" s="42" customFormat="1" ht="115.5">
      <c r="A61" s="285" t="s">
        <v>435</v>
      </c>
      <c r="B61" s="204" t="s">
        <v>356</v>
      </c>
      <c r="C61" s="204">
        <v>200</v>
      </c>
      <c r="D61" s="228">
        <v>122.93</v>
      </c>
      <c r="E61" s="228">
        <v>0</v>
      </c>
      <c r="F61" s="191">
        <v>0</v>
      </c>
    </row>
    <row r="62" spans="1:6" s="42" customFormat="1" ht="148.5">
      <c r="A62" s="285" t="s">
        <v>436</v>
      </c>
      <c r="B62" s="204" t="s">
        <v>357</v>
      </c>
      <c r="C62" s="204">
        <v>200</v>
      </c>
      <c r="D62" s="228">
        <v>122.93</v>
      </c>
      <c r="E62" s="228">
        <v>0</v>
      </c>
      <c r="F62" s="191">
        <v>0</v>
      </c>
    </row>
    <row r="63" spans="1:6" s="42" customFormat="1" ht="132">
      <c r="A63" s="285" t="s">
        <v>437</v>
      </c>
      <c r="B63" s="204" t="s">
        <v>355</v>
      </c>
      <c r="C63" s="204">
        <v>200</v>
      </c>
      <c r="D63" s="228">
        <v>122.93</v>
      </c>
      <c r="E63" s="228">
        <v>0</v>
      </c>
      <c r="F63" s="191">
        <v>0</v>
      </c>
    </row>
    <row r="64" spans="1:6" s="42" customFormat="1" ht="82.5">
      <c r="A64" s="285" t="s">
        <v>438</v>
      </c>
      <c r="B64" s="204" t="s">
        <v>354</v>
      </c>
      <c r="C64" s="204">
        <v>200</v>
      </c>
      <c r="D64" s="228">
        <v>122.93</v>
      </c>
      <c r="E64" s="228">
        <v>0</v>
      </c>
      <c r="F64" s="191">
        <v>0</v>
      </c>
    </row>
    <row r="65" spans="1:6" s="42" customFormat="1" ht="99">
      <c r="A65" s="285" t="s">
        <v>439</v>
      </c>
      <c r="B65" s="204" t="s">
        <v>401</v>
      </c>
      <c r="C65" s="204">
        <v>200</v>
      </c>
      <c r="D65" s="191">
        <v>80000</v>
      </c>
      <c r="E65" s="191">
        <v>80000</v>
      </c>
      <c r="F65" s="191">
        <v>80000</v>
      </c>
    </row>
    <row r="66" spans="1:6" s="42" customFormat="1" ht="99">
      <c r="A66" s="285" t="s">
        <v>440</v>
      </c>
      <c r="B66" s="204" t="s">
        <v>402</v>
      </c>
      <c r="C66" s="204">
        <v>200</v>
      </c>
      <c r="D66" s="191">
        <v>152165.71</v>
      </c>
      <c r="E66" s="191">
        <v>152165.71</v>
      </c>
      <c r="F66" s="191">
        <v>152165.71</v>
      </c>
    </row>
    <row r="67" spans="1:6" s="42" customFormat="1" ht="132">
      <c r="A67" s="47" t="s">
        <v>412</v>
      </c>
      <c r="B67" s="141" t="s">
        <v>387</v>
      </c>
      <c r="C67" s="141" t="s">
        <v>408</v>
      </c>
      <c r="D67" s="220">
        <v>43087</v>
      </c>
      <c r="E67" s="220">
        <v>43087</v>
      </c>
      <c r="F67" s="265">
        <v>44246.65</v>
      </c>
    </row>
    <row r="68" spans="1:6" s="42" customFormat="1" ht="49.5">
      <c r="A68" s="47" t="s">
        <v>337</v>
      </c>
      <c r="B68" s="141" t="s">
        <v>297</v>
      </c>
      <c r="C68" s="141" t="s">
        <v>63</v>
      </c>
      <c r="D68" s="220">
        <v>65217.3</v>
      </c>
      <c r="E68" s="220">
        <v>50535.5</v>
      </c>
      <c r="F68" s="259">
        <v>40718.35</v>
      </c>
    </row>
    <row r="69" spans="1:6" s="42" customFormat="1" ht="49.5">
      <c r="A69" s="47" t="s">
        <v>166</v>
      </c>
      <c r="B69" s="141" t="s">
        <v>261</v>
      </c>
      <c r="C69" s="141" t="s">
        <v>68</v>
      </c>
      <c r="D69" s="220">
        <v>50000</v>
      </c>
      <c r="E69" s="220">
        <v>20000</v>
      </c>
      <c r="F69" s="259">
        <v>20000</v>
      </c>
    </row>
    <row r="70" spans="1:6" s="42" customFormat="1" ht="148.5">
      <c r="A70" s="47" t="s">
        <v>269</v>
      </c>
      <c r="B70" s="141" t="s">
        <v>262</v>
      </c>
      <c r="C70" s="141" t="s">
        <v>67</v>
      </c>
      <c r="D70" s="220">
        <v>93900</v>
      </c>
      <c r="E70" s="220">
        <v>97500</v>
      </c>
      <c r="F70" s="259">
        <v>0</v>
      </c>
    </row>
    <row r="71" spans="1:6" s="42" customFormat="1" ht="66">
      <c r="A71" s="273" t="s">
        <v>92</v>
      </c>
      <c r="B71" s="274" t="s">
        <v>321</v>
      </c>
      <c r="C71" s="274" t="s">
        <v>85</v>
      </c>
      <c r="D71" s="287">
        <v>115020</v>
      </c>
      <c r="E71" s="287">
        <v>115020</v>
      </c>
      <c r="F71" s="288">
        <v>115020</v>
      </c>
    </row>
    <row r="72" spans="1:6" ht="16.5">
      <c r="A72" s="51" t="s">
        <v>86</v>
      </c>
      <c r="B72" s="64"/>
      <c r="C72" s="64"/>
      <c r="D72" s="229">
        <f>D56+D48+D42+D38+D34+D29+D25+D8+D21</f>
        <v>4995336.5600000005</v>
      </c>
      <c r="E72" s="229">
        <f>E56+E48+E42+E38+E34+E29+E25+E8</f>
        <v>3698204.02</v>
      </c>
      <c r="F72" s="277">
        <f>F56+F48+F42+F38+F34+F29+F25+F8</f>
        <v>3528921.52</v>
      </c>
    </row>
  </sheetData>
  <sheetProtection/>
  <mergeCells count="9">
    <mergeCell ref="D1:F1"/>
    <mergeCell ref="A2:F2"/>
    <mergeCell ref="A3:D3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323" t="s">
        <v>370</v>
      </c>
      <c r="C1" s="323"/>
      <c r="D1" s="323"/>
    </row>
    <row r="2" spans="1:4" ht="112.5" customHeight="1">
      <c r="A2" s="305" t="s">
        <v>345</v>
      </c>
      <c r="B2" s="305"/>
      <c r="C2" s="305"/>
      <c r="D2" s="305"/>
    </row>
    <row r="4" spans="1:4" s="42" customFormat="1" ht="39.75" customHeight="1">
      <c r="A4" s="365" t="s">
        <v>57</v>
      </c>
      <c r="B4" s="366" t="s">
        <v>58</v>
      </c>
      <c r="C4" s="366" t="s">
        <v>87</v>
      </c>
      <c r="D4" s="371" t="s">
        <v>346</v>
      </c>
    </row>
    <row r="5" spans="1:4" s="42" customFormat="1" ht="21" customHeight="1">
      <c r="A5" s="365"/>
      <c r="B5" s="366"/>
      <c r="C5" s="366"/>
      <c r="D5" s="372"/>
    </row>
    <row r="6" spans="1:4" s="42" customFormat="1" ht="15" customHeight="1">
      <c r="A6" s="43" t="s">
        <v>0</v>
      </c>
      <c r="B6" s="63" t="s">
        <v>59</v>
      </c>
      <c r="C6" s="63" t="s">
        <v>60</v>
      </c>
      <c r="D6" s="63" t="s">
        <v>61</v>
      </c>
    </row>
    <row r="7" spans="1:4" s="42" customFormat="1" ht="82.5">
      <c r="A7" s="44" t="s">
        <v>373</v>
      </c>
      <c r="B7" s="132" t="s">
        <v>249</v>
      </c>
      <c r="C7" s="133"/>
      <c r="D7" s="134">
        <f>D8+D17</f>
        <v>1431190</v>
      </c>
    </row>
    <row r="8" spans="1:4" s="42" customFormat="1" ht="103.5">
      <c r="A8" s="46" t="s">
        <v>250</v>
      </c>
      <c r="B8" s="132" t="s">
        <v>251</v>
      </c>
      <c r="C8" s="133"/>
      <c r="D8" s="134">
        <f>D9+D13+D15</f>
        <v>1426190</v>
      </c>
    </row>
    <row r="9" spans="1:4" s="42" customFormat="1" ht="82.5">
      <c r="A9" s="147" t="s">
        <v>172</v>
      </c>
      <c r="B9" s="154" t="s">
        <v>311</v>
      </c>
      <c r="C9" s="155"/>
      <c r="D9" s="152">
        <f>D10+D11+D12</f>
        <v>851190</v>
      </c>
    </row>
    <row r="10" spans="1:4" s="42" customFormat="1" ht="132">
      <c r="A10" s="123" t="s">
        <v>163</v>
      </c>
      <c r="B10" s="139" t="s">
        <v>252</v>
      </c>
      <c r="C10" s="139" t="s">
        <v>67</v>
      </c>
      <c r="D10" s="140">
        <v>697000</v>
      </c>
    </row>
    <row r="11" spans="1:7" s="42" customFormat="1" ht="82.5">
      <c r="A11" s="123" t="s">
        <v>165</v>
      </c>
      <c r="B11" s="139" t="s">
        <v>252</v>
      </c>
      <c r="C11" s="139" t="s">
        <v>63</v>
      </c>
      <c r="D11" s="140">
        <v>151190</v>
      </c>
      <c r="G11" s="48"/>
    </row>
    <row r="12" spans="1:4" s="42" customFormat="1" ht="66">
      <c r="A12" s="123" t="s">
        <v>239</v>
      </c>
      <c r="B12" s="139" t="s">
        <v>252</v>
      </c>
      <c r="C12" s="139" t="s">
        <v>68</v>
      </c>
      <c r="D12" s="140">
        <v>3000</v>
      </c>
    </row>
    <row r="13" spans="1:4" s="42" customFormat="1" ht="49.5">
      <c r="A13" s="149" t="s">
        <v>69</v>
      </c>
      <c r="B13" s="150" t="s">
        <v>289</v>
      </c>
      <c r="C13" s="151"/>
      <c r="D13" s="152">
        <f>SUM(D14)</f>
        <v>555000</v>
      </c>
    </row>
    <row r="14" spans="1:4" s="42" customFormat="1" ht="132.75">
      <c r="A14" s="129" t="s">
        <v>161</v>
      </c>
      <c r="B14" s="138" t="s">
        <v>312</v>
      </c>
      <c r="C14" s="138" t="s">
        <v>67</v>
      </c>
      <c r="D14" s="153">
        <v>555000</v>
      </c>
    </row>
    <row r="15" spans="1:4" s="42" customFormat="1" ht="82.5">
      <c r="A15" s="157" t="s">
        <v>290</v>
      </c>
      <c r="B15" s="154" t="s">
        <v>313</v>
      </c>
      <c r="C15" s="154"/>
      <c r="D15" s="190">
        <f>D16</f>
        <v>20000</v>
      </c>
    </row>
    <row r="16" spans="1:4" s="42" customFormat="1" ht="148.5">
      <c r="A16" s="47" t="s">
        <v>167</v>
      </c>
      <c r="B16" s="139" t="s">
        <v>314</v>
      </c>
      <c r="C16" s="139" t="s">
        <v>63</v>
      </c>
      <c r="D16" s="140">
        <v>20000</v>
      </c>
    </row>
    <row r="17" spans="1:4" s="42" customFormat="1" ht="87" customHeight="1">
      <c r="A17" s="156" t="s">
        <v>287</v>
      </c>
      <c r="B17" s="136" t="s">
        <v>253</v>
      </c>
      <c r="C17" s="136"/>
      <c r="D17" s="137">
        <f>D18</f>
        <v>5000</v>
      </c>
    </row>
    <row r="18" spans="1:4" s="42" customFormat="1" ht="82.5">
      <c r="A18" s="158" t="s">
        <v>254</v>
      </c>
      <c r="B18" s="151" t="s">
        <v>288</v>
      </c>
      <c r="C18" s="151"/>
      <c r="D18" s="152">
        <f>D19</f>
        <v>5000</v>
      </c>
    </row>
    <row r="19" spans="1:4" s="42" customFormat="1" ht="66">
      <c r="A19" s="47" t="s">
        <v>291</v>
      </c>
      <c r="B19" s="43" t="s">
        <v>292</v>
      </c>
      <c r="C19" s="43" t="s">
        <v>63</v>
      </c>
      <c r="D19" s="146">
        <v>5000</v>
      </c>
    </row>
    <row r="20" spans="1:4" s="42" customFormat="1" ht="99">
      <c r="A20" s="44" t="s">
        <v>374</v>
      </c>
      <c r="B20" s="133" t="s">
        <v>70</v>
      </c>
      <c r="C20" s="133"/>
      <c r="D20" s="134">
        <f>D21</f>
        <v>20000</v>
      </c>
    </row>
    <row r="21" spans="1:4" s="42" customFormat="1" ht="69">
      <c r="A21" s="46" t="s">
        <v>298</v>
      </c>
      <c r="B21" s="133" t="s">
        <v>301</v>
      </c>
      <c r="C21" s="133"/>
      <c r="D21" s="134">
        <f>D22</f>
        <v>20000</v>
      </c>
    </row>
    <row r="22" spans="1:4" s="42" customFormat="1" ht="66">
      <c r="A22" s="157" t="s">
        <v>299</v>
      </c>
      <c r="B22" s="155" t="s">
        <v>240</v>
      </c>
      <c r="C22" s="155"/>
      <c r="D22" s="152">
        <f>D23</f>
        <v>20000</v>
      </c>
    </row>
    <row r="23" spans="1:4" s="42" customFormat="1" ht="66">
      <c r="A23" s="47" t="s">
        <v>71</v>
      </c>
      <c r="B23" s="141" t="s">
        <v>255</v>
      </c>
      <c r="C23" s="141" t="s">
        <v>63</v>
      </c>
      <c r="D23" s="140">
        <v>20000</v>
      </c>
    </row>
    <row r="24" spans="1:4" s="42" customFormat="1" ht="99">
      <c r="A24" s="44" t="s">
        <v>173</v>
      </c>
      <c r="B24" s="133" t="s">
        <v>72</v>
      </c>
      <c r="C24" s="133"/>
      <c r="D24" s="134">
        <f>D25</f>
        <v>1000</v>
      </c>
    </row>
    <row r="25" spans="1:4" s="42" customFormat="1" ht="51.75">
      <c r="A25" s="46" t="s">
        <v>300</v>
      </c>
      <c r="B25" s="133" t="s">
        <v>302</v>
      </c>
      <c r="C25" s="133"/>
      <c r="D25" s="134">
        <f>D26</f>
        <v>1000</v>
      </c>
    </row>
    <row r="26" spans="1:4" s="42" customFormat="1" ht="49.5">
      <c r="A26" s="157" t="s">
        <v>73</v>
      </c>
      <c r="B26" s="155" t="s">
        <v>303</v>
      </c>
      <c r="C26" s="155"/>
      <c r="D26" s="152">
        <f>SUM(D27)</f>
        <v>1000</v>
      </c>
    </row>
    <row r="27" spans="1:4" s="42" customFormat="1" ht="66">
      <c r="A27" s="47" t="s">
        <v>74</v>
      </c>
      <c r="B27" s="141" t="s">
        <v>304</v>
      </c>
      <c r="C27" s="141" t="s">
        <v>63</v>
      </c>
      <c r="D27" s="140">
        <v>1000</v>
      </c>
    </row>
    <row r="28" spans="1:4" s="42" customFormat="1" ht="82.5">
      <c r="A28" s="44" t="s">
        <v>375</v>
      </c>
      <c r="B28" s="133" t="s">
        <v>88</v>
      </c>
      <c r="C28" s="133"/>
      <c r="D28" s="134">
        <f>D29</f>
        <v>1000</v>
      </c>
    </row>
    <row r="29" spans="1:4" s="42" customFormat="1" ht="51.75">
      <c r="A29" s="46" t="s">
        <v>308</v>
      </c>
      <c r="B29" s="133" t="s">
        <v>305</v>
      </c>
      <c r="C29" s="133"/>
      <c r="D29" s="134">
        <f>D30</f>
        <v>1000</v>
      </c>
    </row>
    <row r="30" spans="1:4" s="42" customFormat="1" ht="66">
      <c r="A30" s="157" t="s">
        <v>174</v>
      </c>
      <c r="B30" s="155" t="s">
        <v>306</v>
      </c>
      <c r="C30" s="155"/>
      <c r="D30" s="152">
        <f>SUM(D31)</f>
        <v>1000</v>
      </c>
    </row>
    <row r="31" spans="1:4" s="42" customFormat="1" ht="99">
      <c r="A31" s="47" t="s">
        <v>169</v>
      </c>
      <c r="B31" s="141" t="s">
        <v>307</v>
      </c>
      <c r="C31" s="141" t="s">
        <v>63</v>
      </c>
      <c r="D31" s="140">
        <v>1000</v>
      </c>
    </row>
    <row r="32" spans="1:4" s="124" customFormat="1" ht="83.25" customHeight="1">
      <c r="A32" s="126" t="s">
        <v>376</v>
      </c>
      <c r="B32" s="143" t="s">
        <v>76</v>
      </c>
      <c r="C32" s="143"/>
      <c r="D32" s="142">
        <f>D33</f>
        <v>291000</v>
      </c>
    </row>
    <row r="33" spans="1:4" s="124" customFormat="1" ht="54.75" customHeight="1">
      <c r="A33" s="156" t="s">
        <v>256</v>
      </c>
      <c r="B33" s="135" t="s">
        <v>257</v>
      </c>
      <c r="C33" s="135"/>
      <c r="D33" s="159">
        <f>D34</f>
        <v>291000</v>
      </c>
    </row>
    <row r="34" spans="1:4" s="124" customFormat="1" ht="67.5" customHeight="1">
      <c r="A34" s="160" t="s">
        <v>238</v>
      </c>
      <c r="B34" s="151" t="s">
        <v>315</v>
      </c>
      <c r="C34" s="151"/>
      <c r="D34" s="152">
        <f>D35+D36</f>
        <v>291000</v>
      </c>
    </row>
    <row r="35" spans="1:4" s="125" customFormat="1" ht="69" customHeight="1">
      <c r="A35" s="123" t="s">
        <v>62</v>
      </c>
      <c r="B35" s="139" t="s">
        <v>258</v>
      </c>
      <c r="C35" s="139" t="s">
        <v>63</v>
      </c>
      <c r="D35" s="140">
        <v>286000</v>
      </c>
    </row>
    <row r="36" spans="1:4" s="125" customFormat="1" ht="69" customHeight="1">
      <c r="A36" s="123" t="s">
        <v>317</v>
      </c>
      <c r="B36" s="139" t="s">
        <v>318</v>
      </c>
      <c r="C36" s="139" t="s">
        <v>63</v>
      </c>
      <c r="D36" s="140">
        <v>5000</v>
      </c>
    </row>
    <row r="37" spans="1:4" s="124" customFormat="1" ht="83.25" customHeight="1">
      <c r="A37" s="126" t="s">
        <v>377</v>
      </c>
      <c r="B37" s="143" t="s">
        <v>264</v>
      </c>
      <c r="C37" s="144"/>
      <c r="D37" s="134">
        <f>D38</f>
        <v>1715494</v>
      </c>
    </row>
    <row r="38" spans="1:4" s="124" customFormat="1" ht="47.25" customHeight="1">
      <c r="A38" s="156" t="s">
        <v>309</v>
      </c>
      <c r="B38" s="135" t="s">
        <v>310</v>
      </c>
      <c r="C38" s="136"/>
      <c r="D38" s="137">
        <f>D39</f>
        <v>1715494</v>
      </c>
    </row>
    <row r="39" spans="1:4" s="127" customFormat="1" ht="46.5" customHeight="1">
      <c r="A39" s="149" t="s">
        <v>66</v>
      </c>
      <c r="B39" s="150" t="s">
        <v>259</v>
      </c>
      <c r="C39" s="151"/>
      <c r="D39" s="152">
        <f>D40+D41+D42+D43+D44</f>
        <v>1715494</v>
      </c>
    </row>
    <row r="40" spans="1:4" s="125" customFormat="1" ht="135.75" customHeight="1">
      <c r="A40" s="128" t="s">
        <v>170</v>
      </c>
      <c r="B40" s="139" t="s">
        <v>260</v>
      </c>
      <c r="C40" s="139" t="s">
        <v>67</v>
      </c>
      <c r="D40" s="140">
        <v>775000</v>
      </c>
    </row>
    <row r="41" spans="1:4" s="125" customFormat="1" ht="84" customHeight="1">
      <c r="A41" s="123" t="s">
        <v>157</v>
      </c>
      <c r="B41" s="139" t="s">
        <v>260</v>
      </c>
      <c r="C41" s="139" t="s">
        <v>63</v>
      </c>
      <c r="D41" s="140">
        <v>701000</v>
      </c>
    </row>
    <row r="42" spans="1:4" s="125" customFormat="1" ht="84" customHeight="1">
      <c r="A42" s="123" t="s">
        <v>241</v>
      </c>
      <c r="B42" s="139" t="s">
        <v>260</v>
      </c>
      <c r="C42" s="139" t="s">
        <v>68</v>
      </c>
      <c r="D42" s="140">
        <v>2000</v>
      </c>
    </row>
    <row r="43" spans="1:4" s="125" customFormat="1" ht="200.25" customHeight="1">
      <c r="A43" s="195" t="s">
        <v>295</v>
      </c>
      <c r="B43" s="139" t="s">
        <v>293</v>
      </c>
      <c r="C43" s="139" t="s">
        <v>67</v>
      </c>
      <c r="D43" s="140">
        <v>16000</v>
      </c>
    </row>
    <row r="44" spans="1:4" s="125" customFormat="1" ht="198">
      <c r="A44" s="195" t="s">
        <v>295</v>
      </c>
      <c r="B44" s="139" t="s">
        <v>294</v>
      </c>
      <c r="C44" s="139" t="s">
        <v>67</v>
      </c>
      <c r="D44" s="140">
        <v>221494</v>
      </c>
    </row>
    <row r="45" spans="1:4" s="45" customFormat="1" ht="85.5" customHeight="1">
      <c r="A45" s="49" t="s">
        <v>175</v>
      </c>
      <c r="B45" s="132" t="s">
        <v>77</v>
      </c>
      <c r="C45" s="132"/>
      <c r="D45" s="142">
        <f>SUM(D46:D58)</f>
        <v>467309.5400000001</v>
      </c>
    </row>
    <row r="46" spans="1:4" s="50" customFormat="1" ht="50.25" customHeight="1">
      <c r="A46" s="47" t="s">
        <v>166</v>
      </c>
      <c r="B46" s="141" t="s">
        <v>261</v>
      </c>
      <c r="C46" s="141" t="s">
        <v>68</v>
      </c>
      <c r="D46" s="140">
        <v>20000</v>
      </c>
    </row>
    <row r="47" spans="1:4" s="50" customFormat="1" ht="50.25" customHeight="1">
      <c r="A47" s="47" t="s">
        <v>296</v>
      </c>
      <c r="B47" s="141" t="s">
        <v>297</v>
      </c>
      <c r="C47" s="141" t="s">
        <v>63</v>
      </c>
      <c r="D47" s="140">
        <v>55000</v>
      </c>
    </row>
    <row r="48" spans="1:4" s="42" customFormat="1" ht="132.75" customHeight="1">
      <c r="A48" s="47" t="s">
        <v>269</v>
      </c>
      <c r="B48" s="141" t="s">
        <v>262</v>
      </c>
      <c r="C48" s="141" t="s">
        <v>67</v>
      </c>
      <c r="D48" s="140">
        <v>81000</v>
      </c>
    </row>
    <row r="49" spans="1:4" s="42" customFormat="1" ht="141" customHeight="1">
      <c r="A49" s="199" t="s">
        <v>316</v>
      </c>
      <c r="B49" s="200" t="s">
        <v>263</v>
      </c>
      <c r="C49" s="200" t="s">
        <v>63</v>
      </c>
      <c r="D49" s="201">
        <v>95011.83</v>
      </c>
    </row>
    <row r="50" spans="1:4" s="42" customFormat="1" ht="181.5">
      <c r="A50" s="202" t="s">
        <v>358</v>
      </c>
      <c r="B50" s="204" t="s">
        <v>351</v>
      </c>
      <c r="C50" s="204">
        <v>200</v>
      </c>
      <c r="D50" s="191">
        <v>125.14</v>
      </c>
    </row>
    <row r="51" spans="1:4" s="42" customFormat="1" ht="375">
      <c r="A51" s="203" t="s">
        <v>359</v>
      </c>
      <c r="B51" s="204" t="s">
        <v>352</v>
      </c>
      <c r="C51" s="204">
        <v>200</v>
      </c>
      <c r="D51" s="191">
        <v>526.87</v>
      </c>
    </row>
    <row r="52" spans="1:4" s="42" customFormat="1" ht="168.75">
      <c r="A52" s="203" t="s">
        <v>364</v>
      </c>
      <c r="B52" s="204" t="s">
        <v>353</v>
      </c>
      <c r="C52" s="204">
        <v>200</v>
      </c>
      <c r="D52" s="191">
        <v>125.14</v>
      </c>
    </row>
    <row r="53" spans="1:4" s="42" customFormat="1" ht="206.25">
      <c r="A53" s="203" t="s">
        <v>363</v>
      </c>
      <c r="B53" s="204" t="s">
        <v>356</v>
      </c>
      <c r="C53" s="204">
        <v>200</v>
      </c>
      <c r="D53" s="191">
        <v>125.14</v>
      </c>
    </row>
    <row r="54" spans="1:4" s="42" customFormat="1" ht="243.75">
      <c r="A54" s="203" t="s">
        <v>360</v>
      </c>
      <c r="B54" s="204" t="s">
        <v>357</v>
      </c>
      <c r="C54" s="204">
        <v>200</v>
      </c>
      <c r="D54" s="191">
        <v>125.14</v>
      </c>
    </row>
    <row r="55" spans="1:4" s="42" customFormat="1" ht="180.75" customHeight="1">
      <c r="A55" s="203" t="s">
        <v>361</v>
      </c>
      <c r="B55" s="204" t="s">
        <v>355</v>
      </c>
      <c r="C55" s="204">
        <v>200</v>
      </c>
      <c r="D55" s="191">
        <v>125.14</v>
      </c>
    </row>
    <row r="56" spans="1:4" s="42" customFormat="1" ht="168.75">
      <c r="A56" s="203" t="s">
        <v>362</v>
      </c>
      <c r="B56" s="204" t="s">
        <v>354</v>
      </c>
      <c r="C56" s="204">
        <v>200</v>
      </c>
      <c r="D56" s="191">
        <v>125.14</v>
      </c>
    </row>
    <row r="57" spans="1:4" s="50" customFormat="1" ht="68.25" customHeight="1">
      <c r="A57" s="47" t="s">
        <v>92</v>
      </c>
      <c r="B57" s="141" t="s">
        <v>321</v>
      </c>
      <c r="C57" s="141" t="s">
        <v>85</v>
      </c>
      <c r="D57" s="145">
        <v>115020</v>
      </c>
    </row>
    <row r="58" spans="1:4" ht="49.5">
      <c r="A58" s="47" t="s">
        <v>367</v>
      </c>
      <c r="B58" s="141" t="s">
        <v>365</v>
      </c>
      <c r="C58" s="141" t="s">
        <v>68</v>
      </c>
      <c r="D58" s="145">
        <v>100000</v>
      </c>
    </row>
    <row r="59" spans="1:4" ht="16.5">
      <c r="A59" s="51" t="s">
        <v>86</v>
      </c>
      <c r="B59" s="64"/>
      <c r="C59" s="64"/>
      <c r="D59" s="196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2021-11-15T09:52:20Z</cp:lastPrinted>
  <dcterms:created xsi:type="dcterms:W3CDTF">2015-11-12T13:52:25Z</dcterms:created>
  <dcterms:modified xsi:type="dcterms:W3CDTF">2021-11-15T09:52:28Z</dcterms:modified>
  <cp:category/>
  <cp:version/>
  <cp:contentType/>
  <cp:contentStatus/>
</cp:coreProperties>
</file>