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1))" sheetId="1" r:id="rId1"/>
    <sheet name="Прил.№2 Доходы (табл.1) " sheetId="2" state="hidden" r:id="rId2"/>
    <sheet name="Прил.№2 Доходы (табл.1)" sheetId="3" state="hidden" r:id="rId3"/>
    <sheet name="Прил.№4 ист.вн.фин. (2)" sheetId="4" state="hidden" r:id="rId4"/>
    <sheet name="Прил.№4 ист.вн.фин." sheetId="5" state="hidden" r:id="rId5"/>
    <sheet name="Прил.№4 ист.вн.фин. (3)" sheetId="6" r:id="rId6"/>
    <sheet name="Прил.6." sheetId="7" r:id="rId7"/>
    <sheet name="Прил.6" sheetId="8" state="hidden" r:id="rId8"/>
    <sheet name="Прил.7" sheetId="9" r:id="rId9"/>
    <sheet name="Прил.8. (2)" sheetId="10" r:id="rId10"/>
    <sheet name="Прил.8" sheetId="11" state="hidden" r:id="rId11"/>
    <sheet name="Прил.9" sheetId="12" state="hidden" r:id="rId12"/>
    <sheet name="Прил.8." sheetId="13" state="hidden" r:id="rId13"/>
    <sheet name="Прил.10" sheetId="14" state="hidden" r:id="rId14"/>
  </sheets>
  <externalReferences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<sst xmlns="http://schemas.openxmlformats.org/spreadsheetml/2006/main" count="1251" uniqueCount="458">
  <si>
    <t>1</t>
  </si>
  <si>
    <t>Сумма, руб.</t>
  </si>
  <si>
    <t>2020 год</t>
  </si>
  <si>
    <t>Таблица 1</t>
  </si>
  <si>
    <t>Код классификации доходов</t>
  </si>
  <si>
    <t xml:space="preserve"> бюджетов Российской Федерации</t>
  </si>
  <si>
    <t>Наименование доходов</t>
  </si>
  <si>
    <t xml:space="preserve">Сумма </t>
  </si>
  <si>
    <t>(руб.)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</si>
  <si>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</si>
  <si>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</si>
  <si>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</si>
  <si>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</si>
  <si>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</si>
  <si>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</si>
  <si>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</si>
  <si>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</si>
  <si>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</si>
  <si>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</si>
  <si>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</si>
  <si>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</si>
  <si>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</si>
  <si>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Сумма (руб.)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</si>
  <si>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</si>
  <si>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</si>
  <si>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</si>
  <si>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</si>
  <si>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сельских поселений на поддержку мер по обеспечению сбалансированности бюджетов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</si>
  <si>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</si>
  <si>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</si>
  <si>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</si>
  <si>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</si>
  <si>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</si>
  <si>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</si>
  <si>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</si>
  <si>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01 05 02 00 00 0000 500</t>
  </si>
  <si>
    <t>01 05 02 01 00 0000 510</t>
  </si>
  <si>
    <t>01 05 02 01 10 0000 510</t>
  </si>
  <si>
    <t>01 05 02 01 10 0000 610</t>
  </si>
  <si>
    <t>Наименование</t>
  </si>
  <si>
    <t>Целевая статья</t>
  </si>
  <si>
    <t>3</t>
  </si>
  <si>
    <t>4</t>
  </si>
  <si>
    <t>6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</si>
  <si>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</si>
  <si>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</si>
  <si>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</si>
  <si>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0130120140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</si>
  <si>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</si>
  <si>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</si>
  <si>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</si>
  <si>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</si>
  <si>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</si>
  <si>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</si>
  <si>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06 0 00 00000</t>
  </si>
  <si>
    <t>Основное мероприятие "Поддержка малого и среднего предпринимательства"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</si>
  <si>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</si>
  <si>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</si>
  <si>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</si>
  <si>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30 9 00 00000</t>
  </si>
  <si>
    <t>3090020180</t>
  </si>
  <si>
    <t>3090051180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</si>
  <si>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</si>
  <si>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3090010040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</si>
  <si>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</si>
  <si>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</si>
  <si>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</si>
  <si>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</si>
  <si>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</si>
  <si>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</si>
  <si>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07 0 00 00000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</si>
  <si>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</si>
  <si>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</si>
  <si>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</si>
  <si>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</si>
  <si>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</si>
  <si>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</si>
  <si>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</si>
  <si>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</si>
  <si>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</si>
  <si>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</si>
  <si>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</si>
  <si>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</si>
  <si>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</si>
  <si>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</si>
  <si>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</si>
  <si>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</si>
  <si>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</si>
  <si>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</si>
  <si>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</si>
  <si>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</si>
  <si>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</si>
  <si>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</si>
  <si>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</si>
  <si>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</si>
  <si>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</si>
  <si>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</si>
  <si>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</si>
  <si>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</si>
  <si>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</si>
  <si>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</si>
  <si>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</si>
  <si>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</si>
  <si>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</si>
  <si>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</si>
  <si>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</si>
  <si>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</si>
  <si>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</si>
  <si>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</si>
  <si>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</si>
  <si>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</si>
  <si>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</si>
  <si>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</si>
  <si>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</si>
  <si>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</si>
  <si>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</si>
  <si>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</si>
  <si>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</si>
  <si>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</si>
  <si>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</si>
  <si>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</si>
  <si>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</si>
  <si>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</si>
  <si>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</si>
  <si>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</si>
  <si>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</si>
  <si>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</si>
  <si>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</si>
  <si>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</si>
  <si>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</si>
  <si>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</si>
  <si>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</si>
  <si>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</si>
  <si>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0707</t>
  </si>
  <si>
    <t>0700120300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</si>
  <si>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</si>
  <si>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</si>
  <si>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0810120010</t>
  </si>
  <si>
    <t>0910100100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</si>
  <si>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</si>
  <si>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</si>
  <si>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</si>
  <si>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</si>
  <si>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</si>
  <si>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</si>
  <si>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</si>
  <si>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</si>
  <si>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</si>
  <si>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</si>
  <si>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</si>
  <si>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0410120010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</si>
  <si>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</si>
  <si>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</si>
  <si>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</si>
  <si>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</si>
  <si>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</si>
  <si>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</si>
  <si>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</si>
  <si>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</si>
  <si>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</si>
  <si>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</si>
  <si>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</si>
  <si>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</si>
  <si>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</si>
  <si>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Обеспечение деятельности Администрации Мугреево-Никольского сельского поселения (уплата налогов, сборов и  иных платежей</t>
  </si>
  <si>
    <t>000 106 0000000 0000 000</t>
  </si>
  <si>
    <t xml:space="preserve">  НАЛОГОВЫЕ И НЕНАЛОГОВЫЕ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</si>
  <si>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</si>
  <si>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000 1000000000 0000 000</t>
  </si>
  <si>
    <t xml:space="preserve"> 000 1010000000 0000 000</t>
  </si>
  <si>
    <t xml:space="preserve"> 000 1010200001 0000 110</t>
  </si>
  <si>
    <t>182 1010201001 0000    110</t>
  </si>
  <si>
    <t xml:space="preserve"> 000 1060103010 0000 110</t>
  </si>
  <si>
    <t xml:space="preserve"> 000 1060100000 0000 110</t>
  </si>
  <si>
    <t xml:space="preserve">  Земельный налог с организаций</t>
  </si>
  <si>
    <t xml:space="preserve"> 000 1060603000 0000 110</t>
  </si>
  <si>
    <t xml:space="preserve"> 000 1060600000 0000 110</t>
  </si>
  <si>
    <t xml:space="preserve"> 000 1060604000 0000 110</t>
  </si>
  <si>
    <t xml:space="preserve">  Земельный налог с физических лиц</t>
  </si>
  <si>
    <t>182 1060604310 0000   110</t>
  </si>
  <si>
    <t>182 1060603310 0000      000</t>
  </si>
  <si>
    <t xml:space="preserve"> 000 2000000000 0000 000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</si>
  <si>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</si>
  <si>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</si>
  <si>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</si>
  <si>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</si>
  <si>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</si>
  <si>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</si>
  <si>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</si>
  <si>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</si>
  <si>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</si>
  <si>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</si>
  <si>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</si>
  <si>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</si>
  <si>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</si>
  <si>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</si>
  <si>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</si>
  <si>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</si>
  <si>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000 2023511810 0000 151</t>
  </si>
  <si>
    <t xml:space="preserve"> 000 2023000000 0000 151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</si>
  <si>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</si>
  <si>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</si>
  <si>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</si>
  <si>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</si>
  <si>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</si>
  <si>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</si>
  <si>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</si>
  <si>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000 2024000000 0000 151</t>
  </si>
  <si>
    <t xml:space="preserve"> 000 2024001400 0000 151</t>
  </si>
  <si>
    <t xml:space="preserve"> 000 2024001410 0000 151</t>
  </si>
  <si>
    <t>Сумма   2020 год (руб.)</t>
  </si>
  <si>
    <t>Вид расхо-дов</t>
  </si>
  <si>
    <t>Код классификации доходов бюджетов Российской Федерации</t>
  </si>
  <si>
    <t>000 2023508210 0000 151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</si>
  <si>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</si>
  <si>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Обеспечение деятельности Администрации Мугреево-Никольского сельского поселения (Иные бюджетные ассигнования)</t>
  </si>
  <si>
    <t>04 1 01 00000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</si>
  <si>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</si>
  <si>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условно утвержденные</t>
  </si>
  <si>
    <t xml:space="preserve">  Приложение № 2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района Ивановской области на 2018 год              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
</t>
  </si>
  <si>
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(в редакции решения Совета Мугреево-Никольского сельского поселения 
от 15.02.2018г. №7, от 16.03.2018 г. № 9, от 06.04.2018г. №16)</t>
  </si>
  <si>
    <t>000 2021500200 0000 151</t>
  </si>
  <si>
    <t>000 2021500210 0000 151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</si>
  <si>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</si>
  <si>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</si>
  <si>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>01 0 00 00000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</si>
  <si>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</si>
  <si>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</si>
  <si>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01 1 01 00020</t>
  </si>
  <si>
    <t>01 2 00 00000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</si>
  <si>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</si>
  <si>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04 1 01 20010</t>
  </si>
  <si>
    <t>Подпрограмма "Благоустройство территории Мугреево-Никольского сельского поселения"</t>
  </si>
  <si>
    <t>08 1 00 00000</t>
  </si>
  <si>
    <t>08 1 01 20010</t>
  </si>
  <si>
    <t>09 1 01 00000</t>
  </si>
  <si>
    <t>09 1 01 00100</t>
  </si>
  <si>
    <t>30 9 00 20180</t>
  </si>
  <si>
    <t>30 9 00 51180</t>
  </si>
  <si>
    <t>30 9 00 10010</t>
  </si>
  <si>
    <t>09 0 00 00000</t>
  </si>
  <si>
    <t>000 1010201001 0000 110</t>
  </si>
  <si>
    <t>182 1010201001 0000 110</t>
  </si>
  <si>
    <t>182 1060103010 0000 110</t>
  </si>
  <si>
    <t>000 1060603310 0000 110</t>
  </si>
  <si>
    <t>182 1060603310 0000 110</t>
  </si>
  <si>
    <t>000 1060604310 0000 110</t>
  </si>
  <si>
    <t>182 1060604310 0000 110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</si>
  <si>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</si>
  <si>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0310</t>
  </si>
  <si>
    <t>Обеспечение пожарной безопасности</t>
  </si>
  <si>
    <t>2021 год</t>
  </si>
  <si>
    <r>
      <t xml:space="preserve">Источники внутреннего финансирования дефицитов бюджетов </t>
    </r>
    <r>
      <rPr>
        <b/>
        <sz val="12"/>
        <color indexed="8"/>
        <rFont val="Times New Roman"/>
        <family val="1"/>
      </rPr>
      <t xml:space="preserve"> </t>
    </r>
  </si>
  <si>
    <t>01 00 00 00 00 0000 000</t>
  </si>
  <si>
    <t>Увеличение прочих остатков денежных средств  бюджетов</t>
  </si>
  <si>
    <t xml:space="preserve">Уменьшение прочих остатков денежных средств бюджетов  </t>
  </si>
  <si>
    <r>
      <t>Увеличение остатков средств бюджетов</t>
    </r>
    <r>
      <rPr>
        <sz val="12"/>
        <color indexed="8"/>
        <rFont val="Times New Roman"/>
        <family val="1"/>
      </rPr>
      <t xml:space="preserve">                 </t>
    </r>
  </si>
  <si>
    <r>
      <t xml:space="preserve">Увеличение прочих остатков средств бюджетов </t>
    </r>
    <r>
      <rPr>
        <i/>
        <sz val="12"/>
        <color indexed="8"/>
        <rFont val="Times New Roman"/>
        <family val="1"/>
      </rPr>
      <t xml:space="preserve">                           </t>
    </r>
  </si>
  <si>
    <r>
      <t>Увеличение прочих остатков денежных средств бюджетов сельских поселений</t>
    </r>
    <r>
      <rPr>
        <sz val="12"/>
        <color indexed="8"/>
        <rFont val="Times New Roman"/>
        <family val="1"/>
      </rPr>
      <t xml:space="preserve">                                </t>
    </r>
  </si>
  <si>
    <r>
      <t xml:space="preserve">Уменьшение остатков средств бюджетов </t>
    </r>
    <r>
      <rPr>
        <i/>
        <sz val="12"/>
        <color indexed="56"/>
        <rFont val="Times New Roman"/>
        <family val="1"/>
      </rPr>
      <t xml:space="preserve">                       </t>
    </r>
  </si>
  <si>
    <r>
      <t xml:space="preserve">Уменьшение прочих остатков средств бюджетов </t>
    </r>
    <r>
      <rPr>
        <i/>
        <sz val="12"/>
        <color indexed="56"/>
        <rFont val="Times New Roman"/>
        <family val="1"/>
      </rPr>
      <t xml:space="preserve">        </t>
    </r>
    <r>
      <rPr>
        <sz val="12"/>
        <color indexed="8"/>
        <rFont val="Times New Roman"/>
        <family val="1"/>
      </rPr>
      <t xml:space="preserve">                         </t>
    </r>
  </si>
  <si>
    <r>
      <t xml:space="preserve">Уменьшение прочих остатков денежных средств бюджетов сельских поселений </t>
    </r>
    <r>
      <rPr>
        <sz val="12"/>
        <color indexed="8"/>
        <rFont val="Times New Roman"/>
        <family val="1"/>
      </rPr>
      <t xml:space="preserve">     </t>
    </r>
  </si>
  <si>
    <t xml:space="preserve"> 01 05 02 01 10 0000 610</t>
  </si>
  <si>
    <t xml:space="preserve"> 01 05 02 01 00 0000 610</t>
  </si>
  <si>
    <t xml:space="preserve"> 01 05 02 00 00 0000 600</t>
  </si>
  <si>
    <t xml:space="preserve"> 01 05 00 00 00 0000 600</t>
  </si>
  <si>
    <t>Подпрограмма "Укрепление материально-технической базы органов местного самоуправления Мугреево-Никольского сельского поселения"</t>
  </si>
  <si>
    <t>01 2 01 00000</t>
  </si>
  <si>
    <t>01 1 02 00000</t>
  </si>
  <si>
    <t>Основное мероприятие "Обеспечение доступа к информации о деятельности органов местного самоуправления Мугреево-Никольского сельского поселения"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</si>
  <si>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</si>
  <si>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01 2  01 20170</t>
  </si>
  <si>
    <t>09 1 01 S0340</t>
  </si>
  <si>
    <t>09 1 01 80340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</si>
  <si>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</si>
  <si>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Содержание имущества казны ((Закупка товаров, работ и услуг для обеспечения государственных (муниципальных) нужд)</t>
  </si>
  <si>
    <t>30 9 00 20060</t>
  </si>
  <si>
    <t>Подпрограмма "Обеспечение безопасности населения и территории Мугреево-Никольского сельского поселения"</t>
  </si>
  <si>
    <t>Основное мероприятие "Создание безопасных условий проживания населения на территории Мугреево-Никольского сельского поселения"</t>
  </si>
  <si>
    <t>Подпрограмма "Создание условий для развития малого и среднего предпринимательства"</t>
  </si>
  <si>
    <t>04 1 00 00000</t>
  </si>
  <si>
    <t>06 1 00 00000</t>
  </si>
  <si>
    <t>06 1 01 00000</t>
  </si>
  <si>
    <t>06 1 01 20220</t>
  </si>
  <si>
    <t>07 1 00 00000</t>
  </si>
  <si>
    <t>07 1 01 00000</t>
  </si>
  <si>
    <t>07 1 01 20300</t>
  </si>
  <si>
    <t>Подпрограмма "Патриотическое воспитание молодежи Мугреево-Никольского сельского поселения"</t>
  </si>
  <si>
    <t>Подпрограмма "Организация культурного досуга населения"</t>
  </si>
  <si>
    <t>09 1 00 00000</t>
  </si>
  <si>
    <t>01 1 01 00000</t>
  </si>
  <si>
    <t>01 1 02 00030</t>
  </si>
  <si>
    <t>01 1 03 00000</t>
  </si>
  <si>
    <t xml:space="preserve">01 1 03 20260 </t>
  </si>
  <si>
    <t>08 1 01 00000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</si>
  <si>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</si>
  <si>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</si>
  <si>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08 1 01 20020</t>
  </si>
  <si>
    <t>01 1 03 20260</t>
  </si>
  <si>
    <t>01 2 01 20170</t>
  </si>
  <si>
    <t>30 9 00 60010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</si>
  <si>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</si>
  <si>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Земельный налог с физических лиц, обладающих земельным участком, расположенным в границах сельских поселений</t>
  </si>
  <si>
    <t xml:space="preserve"> 000 2021000000 0000 150</t>
  </si>
  <si>
    <t xml:space="preserve"> 000 2021500100 0000 150</t>
  </si>
  <si>
    <t xml:space="preserve"> 000 2021500110 0000 150</t>
  </si>
  <si>
    <t>805 2021500110 0000 150</t>
  </si>
  <si>
    <t xml:space="preserve"> 000 2021500200 0000 150</t>
  </si>
  <si>
    <t xml:space="preserve"> 000 2021500210 0000 150</t>
  </si>
  <si>
    <t xml:space="preserve"> 805 2021500210 0000 150</t>
  </si>
  <si>
    <t xml:space="preserve"> 000 2022000000 0000 150</t>
  </si>
  <si>
    <t xml:space="preserve"> 000 2022999900 0000 150</t>
  </si>
  <si>
    <t xml:space="preserve"> 000 2022999910 0000 150</t>
  </si>
  <si>
    <t xml:space="preserve"> 805 2022999910 0000 150</t>
  </si>
  <si>
    <t xml:space="preserve"> 000 2023000000 0000 150</t>
  </si>
  <si>
    <t xml:space="preserve"> 000 2023511800 0000 150</t>
  </si>
  <si>
    <t xml:space="preserve"> 000 2023511810 0000 150</t>
  </si>
  <si>
    <t xml:space="preserve"> 805 2023511810 0000 150</t>
  </si>
  <si>
    <t xml:space="preserve"> 000 2024000000 0000 150</t>
  </si>
  <si>
    <t xml:space="preserve"> 000 2024001400 0000 150</t>
  </si>
  <si>
    <t xml:space="preserve"> 000 2024001410 0000 150</t>
  </si>
  <si>
    <t xml:space="preserve"> 805 2024001410 0000 150</t>
  </si>
  <si>
    <t>Содержание имущества казны (Закупка товаров, работ и услуг для обеспечения государственных (муниципальных) нужд)</t>
  </si>
  <si>
    <t>Администрация Мугреево-Никольского сельского  поселения Южского муниципального района</t>
  </si>
  <si>
    <t>2022 год</t>
  </si>
  <si>
    <t xml:space="preserve">Источники внутреннего финансирования дефицита бюджета Мугреево-Никольского сельского поселения на 2020 год и на плановый период 2021 и 2022 годов
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</si>
  <si>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2020 год.</t>
  </si>
  <si>
    <t>Сумма         2020 год</t>
  </si>
  <si>
    <t>Ведомственная структура расходов бюджета Мугреево-Никольского сельского поселения на 2020 год.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</si>
  <si>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2020 год и на плановый период 2021 и 2022 годов</t>
  </si>
  <si>
    <t>0107</t>
  </si>
  <si>
    <t>Обеспечение проведения выборов и референдумов</t>
  </si>
  <si>
    <t>30 9 00 10070</t>
  </si>
  <si>
    <t>30 9 00 10080</t>
  </si>
  <si>
    <t>30 9 00 10090</t>
  </si>
  <si>
    <t>30 9 00 10130</t>
  </si>
  <si>
    <t>30 9 00 10120</t>
  </si>
  <si>
    <t>30 9 00 10100</t>
  </si>
  <si>
    <t>30 9 00 10110</t>
  </si>
  <si>
    <t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</si>
  <si>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</si>
  <si>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</si>
  <si>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</si>
  <si>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</si>
  <si>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</si>
  <si>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(Закупка товаров, работ и услуг для обеспечения государственных (муниципальных) нужд)</t>
  </si>
  <si>
    <t>30 9 00 90040</t>
  </si>
  <si>
    <t>Проведение выборов депутатов Мугреево-Никольского сельского (Иные бюджетные ассигнования)</t>
  </si>
  <si>
    <t>Проведение выборов депутатов Мугреево-Никольского сельского поселения (Иные бюджетные ассигнования)</t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</si>
  <si>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</si>
  <si>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2020 год и на плановый период 2021 и 2022 годов»   </t>
    </r>
    <r>
      <rPr>
        <u val="single"/>
        <sz val="10"/>
        <color indexed="8"/>
        <rFont val="Times New Roman"/>
        <family val="1"/>
      </rPr>
      <t>от 20.12.2019г. №34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</si>
  <si>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2020 год и на плановый период 2021 и 2022 годов»                          </t>
    </r>
    <r>
      <rPr>
        <u val="single"/>
        <sz val="10"/>
        <color indexed="8"/>
        <rFont val="Times New Roman"/>
        <family val="1"/>
      </rPr>
      <t>от 20.12.2019г. №34</t>
    </r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</si>
  <si>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2020 год и на плановый период 2021 и 2022 годов» </t>
    </r>
    <r>
      <rPr>
        <u val="single"/>
        <sz val="11"/>
        <color indexed="8"/>
        <rFont val="Times New Roman"/>
        <family val="1"/>
      </rPr>
      <t>от 20.12.2019г. №34</t>
    </r>
  </si>
  <si>
    <r>
      <t xml:space="preserve">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на 2020 год и на плановый период 2021 и 2022 годов» </t>
    </r>
    <r>
      <rPr>
        <u val="single"/>
        <sz val="12"/>
        <rFont val="Times New Roman"/>
        <family val="1"/>
      </rPr>
      <t>от 20.12.2019г. №34</t>
    </r>
    <r>
      <rPr>
        <sz val="12"/>
        <rFont val="Times New Roman"/>
        <family val="1"/>
      </rPr>
      <t xml:space="preserve">
</t>
    </r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</si>
  <si>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поселении"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</si>
  <si>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района"</t>
  </si>
  <si>
    <t>Муниципальная программа "Военно-патриотическое воспитание несовершеннолетних и молодежи Мугреево-Никольского сельского поселения"</t>
  </si>
  <si>
    <t>Муниципальная программа Мугреево-Никольского сельского поселения "Благоустройство Мугреево-Никольского сельского поселения"</t>
  </si>
  <si>
    <t>Муниципальная программа Мугреево-Никольского сельского поселения "Развитие культуры в Мугреево-Никольском сельском поселении"</t>
  </si>
  <si>
    <r>
      <t xml:space="preserve">Доходы бюджета Мугреево-Никольского сельского поселения по кодам
классификации доходов бюджетов на 2020 год и на плановый период 2021 и 2022 годов. 
</t>
    </r>
    <r>
      <rPr>
        <i/>
        <sz val="10"/>
        <color indexed="8"/>
        <rFont val="Times New Roman"/>
        <family val="1"/>
      </rPr>
      <t>(в редакции решения Совета Мугреево-Никольского сельского поселения  от 14.02.2020г. №7, от 07.05.2020г. №11)</t>
    </r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</si>
  <si>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</si>
  <si>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</si>
  <si>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000 1110500000 0000 120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</si>
  <si>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</si>
  <si>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000 1110502000 0000 120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</si>
  <si>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</si>
  <si>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000 1110502510 0000 120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</si>
  <si>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</si>
  <si>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805 1110502510 0000 120</t>
  </si>
  <si>
    <t>30 9 00 10290</t>
  </si>
  <si>
    <t>06</t>
  </si>
  <si>
    <t>0106</t>
  </si>
  <si>
    <t>Обеспечение деятельности финансовых, налоговых и таможенных органов и
органов финансового (финансово-бюджетного) надзора</t>
  </si>
  <si>
    <t xml:space="preserve">Доходы бюджета Мугреево-Никольского сельского поселения по кодам
классификации доходов бюджетов на 2021 год и на плановый период 2022 и 2023 годов. 
</t>
  </si>
  <si>
    <t>2023 год</t>
  </si>
  <si>
    <r>
      <t xml:space="preserve">Источники внутреннего финансирования дефицита бюджета Мугреево-Никольского сельского поселения на 2021 год и на плановый период 2022 и 2023 годов                                                                                                                        </t>
    </r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</si>
  <si>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2021 год и на плановый период 2022 и 2023 годов</t>
  </si>
  <si>
    <t>Сумма         2022 год</t>
  </si>
  <si>
    <t>Сумма         2021 год</t>
  </si>
  <si>
    <t>08 1 01 20030</t>
  </si>
  <si>
    <t>05 0 00 00000</t>
  </si>
  <si>
    <t>Подпрограмма "Содержание дорог местного значения и инженерных сооружений на них"</t>
  </si>
  <si>
    <t>05 1 00 00000</t>
  </si>
  <si>
    <t>Основное мероприятие "Сохранность и содержание автомобильных дорог общего пользования местного значения, улично-дорожной  сети"</t>
  </si>
  <si>
    <t>05 1 01 00000</t>
  </si>
  <si>
    <t>05 1 01 10140</t>
  </si>
  <si>
    <t>05 1 01 10150</t>
  </si>
  <si>
    <t>30 9 00 10160</t>
  </si>
  <si>
    <t>30 9 00 10170</t>
  </si>
  <si>
    <t>Сумма         2023 год</t>
  </si>
  <si>
    <t>09</t>
  </si>
  <si>
    <t xml:space="preserve"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2021 год и на плановый период 2022 и 2023 годов                                                                                       </t>
  </si>
  <si>
    <t>0409</t>
  </si>
  <si>
    <t>Дорожное хозяйство (дорожные фонды)</t>
  </si>
  <si>
    <t xml:space="preserve">Муниципальная программа "Содержание  и ремонт  автомобильных дорог
общего пользования Мугреево-Никольского  сельского поселения
Южского муниципального района на 2021-2023годы"
</t>
  </si>
  <si>
    <t>Ведомственная структура расходов бюджета Мугреево-Никольского сельского поселения на 2021 год и на плановый период 2022 и 2023 годов</t>
  </si>
  <si>
    <t>500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</si>
  <si>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</si>
  <si>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Иные межбюджетные трансферты из бюджета Мугреево-Никольского сельского поселения бюджету Южского муниципального района на исполнение передаваемых полномочий по осуществлению внешнего муниципального финансового контроля (межбюджетные трансферты) </t>
  </si>
  <si>
    <t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</si>
  <si>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 Приложение № 4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</si>
  <si>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 Приложение № 6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</si>
  <si>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 Приложение № 7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</si>
  <si>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 xml:space="preserve"> Приложение № 8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2021 год и на плановый период 2022 и 2023 годов» от 25.12.2020г.№ 24</t>
  </si>
  <si>
    <t>Размещение официальной информации органов местного самоуправления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</si>
  <si>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</si>
  <si>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Приложение №1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</si>
  <si>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>000 2022557600 0000 150</t>
  </si>
  <si>
    <t>000 2022557610 0000 150</t>
  </si>
  <si>
    <t>805 2022557610 0000 150</t>
  </si>
  <si>
    <t xml:space="preserve"> Субсидии бюджетам на обеспечение комплексного развития сельских территорий</t>
  </si>
  <si>
    <t xml:space="preserve">  Субсидии бюджетам сельских поселений на обеспечение комплексного развития сельских территорий</t>
  </si>
  <si>
    <t>Приложение №3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</si>
  <si>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>Приложение №4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</si>
  <si>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>Приложение №5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</si>
  <si>
    <t xml:space="preserve">Муниципальная  программа «Комплексное развитие сельских территорий  Мугреево-Никольского сельского поселения на 2021 - 2023 годы и на период до 2025 года» </t>
  </si>
  <si>
    <t>Основное мероприятие "Создание комфортных условий жизнедеятельности в сельской местности"</t>
  </si>
  <si>
    <t>Подпрограмма "Создание условия развития сельских территорий"</t>
  </si>
  <si>
    <t>03 1 00 00000</t>
  </si>
  <si>
    <t>03 1 01 00000</t>
  </si>
  <si>
    <t>03 1 01 L5763</t>
  </si>
  <si>
    <t>Изменение остатков средств на счетах по учету средств бюджетов</t>
  </si>
  <si>
    <t>03 0 00 00000</t>
  </si>
  <si>
    <t>000 1 17 00000 00 0000 000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</si>
  <si>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</si>
  <si>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</si>
  <si>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</si>
  <si>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000 1171500000 0000 150</t>
  </si>
  <si>
    <t>000 1171503010 0000 150</t>
  </si>
  <si>
    <t>805 1171503010 0000 150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</si>
  <si>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</si>
  <si>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Дотации бюджетам сельских поселений на выравнивание бюджетной обеспеченности из бюджета субъекта Российской Федерации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</si>
  <si>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</si>
  <si>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</si>
  <si>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ритуальных услуг и содержание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</si>
  <si>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(Закупка товаров, работ и услуг для государственных (муниципальных) нужд)</t>
  </si>
  <si>
    <t>Исполнение передаваемых полномочий по содержанию и ремонту нецентрализованных источников водоснабжения (Закупка товаров, работ и услуг для обеспечения государственных (муниципальных) нужд)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</si>
  <si>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</si>
  <si>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</si>
  <si>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</si>
  <si>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</si>
  <si>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</si>
  <si>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</si>
  <si>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</si>
  <si>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</si>
  <si>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</si>
  <si>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Исполнение передаваемых полномочий по организации в границах поселений водоснабжения населения (Закупка товаров, работ и услуг для обеспечения государственных (муниципальных) нужд)</t>
  </si>
  <si>
    <t xml:space="preserve">Молодежная политика </t>
  </si>
  <si>
    <t>000 1050000000 0000 000</t>
  </si>
  <si>
    <t>НАЛОГИ НА СОВОКУПНЫЙ ДОХОД</t>
  </si>
  <si>
    <t>000 1050300001 0000 110</t>
  </si>
  <si>
    <t>Единый сельскохозяйственный налог</t>
  </si>
  <si>
    <t>000 1050301001 0000 110</t>
  </si>
  <si>
    <t>182 1050301001 0000 110</t>
  </si>
  <si>
    <t>Обеспечение комплексного развития сельских территорий (Реализация мероприятий по благоустройству сельских территорий) (Закупка товаров, работ и услуг для государственных (муниципальных) нужд)</t>
  </si>
  <si>
    <t>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</si>
  <si>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дорожной деятельности в Южском муниципальном районе  (Закупка товаров, работ и услуг для обеспечения государственных (муниципальных) нужд)</t>
  </si>
  <si>
    <t>Приложение №2                                                                                        к проекту решения Совета Мугреево-Никольского сельского поселения от 25 декабря 2020г. № 24 "О бюджете Мугреево-Никольского  сельского  поселения  Южского муниципального района Ивановской области на 2021 год и на плановый период 2022 и 2023 годов" от __________№____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</si>
</sst>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00"/>
    <numFmt numFmtId="183" formatCode="#,##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00000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i/>
      <sz val="9"/>
      <color indexed="56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5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i/>
      <sz val="10"/>
      <color indexed="8"/>
      <name val="Times New Roman"/>
      <family val="1"/>
    </font>
    <font>
      <b/>
      <sz val="13.5"/>
      <name val="Times New Roman"/>
      <family val="1"/>
    </font>
    <font>
      <b/>
      <i/>
      <sz val="13.5"/>
      <name val="Times New Roman"/>
      <family val="1"/>
    </font>
    <font>
      <b/>
      <i/>
      <sz val="14"/>
      <name val="Times New Roman"/>
      <family val="1"/>
    </font>
    <font>
      <i/>
      <sz val="13.5"/>
      <name val="Times New Roman"/>
      <family val="1"/>
    </font>
    <font>
      <sz val="13.5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8" fillId="0" borderId="1">
      <alignment horizontal="left" wrapText="1" indent="2"/>
      <protection/>
    </xf>
    <xf numFmtId="49" fontId="58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1" fillId="0" borderId="17" xfId="33" applyNumberFormat="1" applyFont="1" applyFill="1" applyBorder="1" applyAlignment="1">
      <alignment horizontal="center" vertical="top"/>
      <protection/>
    </xf>
    <xf numFmtId="2" fontId="32" fillId="0" borderId="17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2" fontId="33" fillId="0" borderId="17" xfId="33" applyNumberFormat="1" applyFont="1" applyFill="1" applyBorder="1" applyAlignment="1">
      <alignment horizontal="justify" vertical="top"/>
      <protection/>
    </xf>
    <xf numFmtId="2" fontId="31" fillId="0" borderId="17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2" fillId="0" borderId="17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2" fillId="0" borderId="17" xfId="33" applyNumberFormat="1" applyFont="1" applyFill="1" applyBorder="1" applyAlignment="1">
      <alignment horizontal="justify" vertical="top"/>
      <protection/>
    </xf>
    <xf numFmtId="4" fontId="36" fillId="0" borderId="17" xfId="33" applyNumberFormat="1" applyFont="1" applyFill="1" applyBorder="1" applyAlignment="1">
      <alignment horizontal="center" vertical="center"/>
      <protection/>
    </xf>
    <xf numFmtId="2" fontId="20" fillId="0" borderId="17" xfId="33" applyNumberFormat="1" applyFont="1" applyFill="1" applyBorder="1" applyAlignment="1">
      <alignment horizontal="justify" vertical="top"/>
      <protection/>
    </xf>
    <xf numFmtId="49" fontId="20" fillId="0" borderId="17" xfId="33" applyNumberFormat="1" applyFont="1" applyFill="1" applyBorder="1" applyAlignment="1">
      <alignment horizontal="center" wrapText="1"/>
      <protection/>
    </xf>
    <xf numFmtId="4" fontId="20" fillId="0" borderId="17" xfId="33" applyNumberFormat="1" applyFont="1" applyFill="1" applyBorder="1" applyAlignment="1">
      <alignment horizontal="center" wrapText="1"/>
      <protection/>
    </xf>
    <xf numFmtId="0" fontId="36" fillId="0" borderId="17" xfId="33" applyFont="1" applyFill="1" applyBorder="1">
      <alignment/>
      <protection/>
    </xf>
    <xf numFmtId="0" fontId="22" fillId="0" borderId="17" xfId="33" applyFont="1" applyBorder="1" applyAlignment="1">
      <alignment wrapText="1"/>
      <protection/>
    </xf>
    <xf numFmtId="49" fontId="22" fillId="0" borderId="17" xfId="33" applyNumberFormat="1" applyFont="1" applyBorder="1" applyAlignment="1">
      <alignment horizontal="center"/>
      <protection/>
    </xf>
    <xf numFmtId="4" fontId="22" fillId="0" borderId="17" xfId="33" applyNumberFormat="1" applyFont="1" applyBorder="1" applyAlignment="1">
      <alignment horizontal="left" indent="1"/>
      <protection/>
    </xf>
    <xf numFmtId="49" fontId="20" fillId="0" borderId="17" xfId="33" applyNumberFormat="1" applyFont="1" applyFill="1" applyBorder="1" applyAlignment="1">
      <alignment horizontal="center"/>
      <protection/>
    </xf>
    <xf numFmtId="4" fontId="20" fillId="0" borderId="17" xfId="33" applyNumberFormat="1" applyFont="1" applyFill="1" applyBorder="1" applyAlignment="1">
      <alignment horizontal="center"/>
      <protection/>
    </xf>
    <xf numFmtId="49" fontId="36" fillId="0" borderId="17" xfId="33" applyNumberFormat="1" applyFont="1" applyFill="1" applyBorder="1" applyAlignment="1">
      <alignment horizontal="justify" vertical="top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0" fontId="32" fillId="0" borderId="17" xfId="33" applyFont="1" applyFill="1" applyBorder="1">
      <alignment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36" fillId="0" borderId="17" xfId="33" applyNumberFormat="1" applyFont="1" applyFill="1" applyBorder="1" applyAlignment="1">
      <alignment horizontal="center" vertical="center" wrapText="1"/>
      <protection/>
    </xf>
    <xf numFmtId="49" fontId="36" fillId="0" borderId="17" xfId="33" applyNumberFormat="1" applyFont="1" applyFill="1" applyBorder="1" applyAlignment="1">
      <alignment horizontal="center"/>
      <protection/>
    </xf>
    <xf numFmtId="4" fontId="36" fillId="0" borderId="17" xfId="33" applyNumberFormat="1" applyFont="1" applyFill="1" applyBorder="1" applyAlignment="1">
      <alignment horizontal="center"/>
      <protection/>
    </xf>
    <xf numFmtId="49" fontId="22" fillId="0" borderId="17" xfId="33" applyNumberFormat="1" applyFont="1" applyBorder="1" applyAlignment="1">
      <alignment horizontal="center" wrapText="1"/>
      <protection/>
    </xf>
    <xf numFmtId="2" fontId="20" fillId="0" borderId="17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49" fontId="61" fillId="0" borderId="0" xfId="0" applyNumberFormat="1" applyFont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18" xfId="0" applyFont="1" applyBorder="1" applyAlignment="1">
      <alignment horizontal="center" vertical="center"/>
    </xf>
    <xf numFmtId="49" fontId="63" fillId="0" borderId="18" xfId="0" applyNumberFormat="1" applyFont="1" applyBorder="1" applyAlignment="1">
      <alignment horizontal="center" vertical="center"/>
    </xf>
    <xf numFmtId="0" fontId="63" fillId="0" borderId="18" xfId="0" applyFont="1" applyBorder="1" applyAlignment="1">
      <alignment horizontal="justify" vertical="center" wrapText="1"/>
    </xf>
    <xf numFmtId="4" fontId="32" fillId="0" borderId="18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justify" vertical="center" wrapText="1"/>
    </xf>
    <xf numFmtId="4" fontId="31" fillId="0" borderId="18" xfId="0" applyNumberFormat="1" applyFont="1" applyBorder="1" applyAlignment="1">
      <alignment horizontal="center" vertical="center"/>
    </xf>
    <xf numFmtId="4" fontId="31" fillId="0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/>
    </xf>
    <xf numFmtId="4" fontId="32" fillId="0" borderId="18" xfId="0" applyNumberFormat="1" applyFont="1" applyBorder="1" applyAlignment="1">
      <alignment horizontal="center" vertical="center" wrapText="1"/>
    </xf>
    <xf numFmtId="4" fontId="31" fillId="24" borderId="18" xfId="0" applyNumberFormat="1" applyFont="1" applyFill="1" applyBorder="1" applyAlignment="1">
      <alignment horizontal="center" vertical="center" wrapText="1"/>
    </xf>
    <xf numFmtId="4" fontId="36" fillId="0" borderId="17" xfId="33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 wrapText="1"/>
    </xf>
    <xf numFmtId="49" fontId="65" fillId="0" borderId="2" xfId="35" applyFont="1" applyAlignment="1" applyProtection="1">
      <alignment horizontal="center" vertical="top" wrapText="1"/>
      <protection/>
    </xf>
    <xf numFmtId="0" fontId="26" fillId="0" borderId="13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49" fontId="66" fillId="0" borderId="18" xfId="35" applyFont="1" applyBorder="1" applyAlignment="1" applyProtection="1">
      <alignment horizontal="center" wrapText="1"/>
      <protection/>
    </xf>
    <xf numFmtId="0" fontId="24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49" fontId="65" fillId="0" borderId="18" xfId="35" applyFont="1" applyBorder="1" applyAlignment="1" applyProtection="1">
      <alignment horizontal="center" vertical="top" wrapText="1"/>
      <protection/>
    </xf>
    <xf numFmtId="1" fontId="24" fillId="0" borderId="18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49" fontId="66" fillId="0" borderId="2" xfId="35" applyFont="1" applyAlignment="1" applyProtection="1">
      <alignment horizontal="center" vertical="top" wrapText="1"/>
      <protection/>
    </xf>
    <xf numFmtId="0" fontId="65" fillId="0" borderId="1" xfId="34" applyNumberFormat="1" applyFont="1" applyAlignment="1" applyProtection="1">
      <alignment vertical="top" wrapText="1"/>
      <protection/>
    </xf>
    <xf numFmtId="0" fontId="66" fillId="0" borderId="18" xfId="34" applyNumberFormat="1" applyFont="1" applyBorder="1" applyAlignment="1" applyProtection="1">
      <alignment horizontal="left" vertical="top" wrapText="1"/>
      <protection/>
    </xf>
    <xf numFmtId="0" fontId="65" fillId="0" borderId="18" xfId="34" applyNumberFormat="1" applyFont="1" applyBorder="1" applyAlignment="1" applyProtection="1">
      <alignment horizontal="left" vertical="top" wrapText="1"/>
      <protection/>
    </xf>
    <xf numFmtId="0" fontId="66" fillId="0" borderId="1" xfId="34" applyNumberFormat="1" applyFont="1" applyAlignment="1" applyProtection="1">
      <alignment horizontal="left" vertical="top" wrapText="1"/>
      <protection/>
    </xf>
    <xf numFmtId="0" fontId="65" fillId="0" borderId="1" xfId="34" applyNumberFormat="1" applyFont="1" applyAlignment="1" applyProtection="1">
      <alignment horizontal="left" vertical="top" wrapText="1"/>
      <protection/>
    </xf>
    <xf numFmtId="4" fontId="24" fillId="0" borderId="18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wrapText="1"/>
    </xf>
    <xf numFmtId="0" fontId="0" fillId="0" borderId="0" xfId="0" applyAlignment="1">
      <alignment vertical="center"/>
    </xf>
    <xf numFmtId="49" fontId="65" fillId="0" borderId="20" xfId="35" applyFont="1" applyBorder="1" applyAlignment="1" applyProtection="1">
      <alignment horizontal="center" vertical="top" wrapText="1"/>
      <protection/>
    </xf>
    <xf numFmtId="0" fontId="65" fillId="0" borderId="21" xfId="34" applyNumberFormat="1" applyFont="1" applyBorder="1" applyAlignment="1" applyProtection="1">
      <alignment vertical="top" wrapText="1"/>
      <protection/>
    </xf>
    <xf numFmtId="4" fontId="21" fillId="0" borderId="22" xfId="0" applyNumberFormat="1" applyFont="1" applyBorder="1" applyAlignment="1">
      <alignment horizontal="center" vertical="top" wrapText="1"/>
    </xf>
    <xf numFmtId="49" fontId="21" fillId="0" borderId="18" xfId="0" applyNumberFormat="1" applyFont="1" applyBorder="1" applyAlignment="1">
      <alignment horizontal="center" vertical="top" wrapText="1"/>
    </xf>
    <xf numFmtId="2" fontId="21" fillId="0" borderId="18" xfId="0" applyNumberFormat="1" applyFont="1" applyBorder="1" applyAlignment="1">
      <alignment horizontal="center" vertical="top" wrapText="1"/>
    </xf>
    <xf numFmtId="2" fontId="31" fillId="24" borderId="17" xfId="33" applyNumberFormat="1" applyFont="1" applyFill="1" applyBorder="1" applyAlignment="1">
      <alignment horizontal="justify" vertical="top"/>
      <protection/>
    </xf>
    <xf numFmtId="0" fontId="19" fillId="24" borderId="0" xfId="33" applyFont="1" applyFill="1">
      <alignment/>
      <protection/>
    </xf>
    <xf numFmtId="0" fontId="18" fillId="24" borderId="0" xfId="33" applyFont="1" applyFill="1">
      <alignment/>
      <protection/>
    </xf>
    <xf numFmtId="2" fontId="32" fillId="24" borderId="17" xfId="33" applyNumberFormat="1" applyFont="1" applyFill="1" applyBorder="1" applyAlignment="1">
      <alignment horizontal="justify" vertical="top"/>
      <protection/>
    </xf>
    <xf numFmtId="0" fontId="34" fillId="24" borderId="0" xfId="33" applyFont="1" applyFill="1">
      <alignment/>
      <protection/>
    </xf>
    <xf numFmtId="2" fontId="31" fillId="24" borderId="17" xfId="33" applyNumberFormat="1" applyFont="1" applyFill="1" applyBorder="1" applyAlignment="1">
      <alignment horizontal="justify" vertical="top" wrapText="1"/>
      <protection/>
    </xf>
    <xf numFmtId="0" fontId="37" fillId="24" borderId="17" xfId="33" applyFont="1" applyFill="1" applyBorder="1" applyAlignment="1">
      <alignment wrapText="1"/>
      <protection/>
    </xf>
    <xf numFmtId="1" fontId="21" fillId="0" borderId="18" xfId="0" applyNumberFormat="1" applyFont="1" applyBorder="1" applyAlignment="1">
      <alignment horizontal="center" vertical="top" wrapText="1"/>
    </xf>
    <xf numFmtId="4" fontId="19" fillId="0" borderId="0" xfId="33" applyNumberFormat="1" applyFont="1" applyFill="1">
      <alignment/>
      <protection/>
    </xf>
    <xf numFmtId="49" fontId="32" fillId="0" borderId="17" xfId="33" applyNumberFormat="1" applyFont="1" applyFill="1" applyBorder="1" applyAlignment="1">
      <alignment horizontal="center" vertical="top"/>
      <protection/>
    </xf>
    <xf numFmtId="49" fontId="32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 wrapText="1"/>
      <protection/>
    </xf>
    <xf numFmtId="49" fontId="33" fillId="24" borderId="17" xfId="33" applyNumberFormat="1" applyFont="1" applyFill="1" applyBorder="1" applyAlignment="1">
      <alignment horizontal="center" vertical="top"/>
      <protection/>
    </xf>
    <xf numFmtId="49" fontId="33" fillId="24" borderId="17" xfId="33" applyNumberFormat="1" applyFont="1" applyFill="1" applyBorder="1" applyAlignment="1">
      <alignment horizontal="center" vertical="top" wrapText="1"/>
      <protection/>
    </xf>
    <xf numFmtId="4" fontId="33" fillId="24" borderId="17" xfId="33" applyNumberFormat="1" applyFont="1" applyFill="1" applyBorder="1" applyAlignment="1">
      <alignment horizontal="center" vertical="top" wrapText="1"/>
      <protection/>
    </xf>
    <xf numFmtId="49" fontId="37" fillId="24" borderId="17" xfId="33" applyNumberFormat="1" applyFont="1" applyFill="1" applyBorder="1" applyAlignment="1">
      <alignment horizontal="center" vertical="top"/>
      <protection/>
    </xf>
    <xf numFmtId="49" fontId="31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horizontal="center" vertical="top" wrapText="1"/>
      <protection/>
    </xf>
    <xf numFmtId="49" fontId="31" fillId="0" borderId="17" xfId="33" applyNumberFormat="1" applyFont="1" applyFill="1" applyBorder="1" applyAlignment="1">
      <alignment horizontal="center" vertical="top" wrapText="1"/>
      <protection/>
    </xf>
    <xf numFmtId="4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/>
      <protection/>
    </xf>
    <xf numFmtId="49" fontId="32" fillId="24" borderId="17" xfId="33" applyNumberFormat="1" applyFont="1" applyFill="1" applyBorder="1" applyAlignment="1">
      <alignment horizontal="center" vertical="top" wrapText="1"/>
      <protection/>
    </xf>
    <xf numFmtId="4" fontId="31" fillId="24" borderId="17" xfId="33" applyNumberFormat="1" applyFont="1" applyFill="1" applyBorder="1" applyAlignment="1">
      <alignment vertical="top" wrapText="1"/>
      <protection/>
    </xf>
    <xf numFmtId="4" fontId="31" fillId="24" borderId="17" xfId="33" applyNumberFormat="1" applyFont="1" applyFill="1" applyBorder="1" applyAlignment="1">
      <alignment horizontal="center" vertical="top"/>
      <protection/>
    </xf>
    <xf numFmtId="0" fontId="38" fillId="0" borderId="17" xfId="33" applyFont="1" applyFill="1" applyBorder="1" applyAlignment="1">
      <alignment horizontal="justify" vertical="top"/>
      <protection/>
    </xf>
    <xf numFmtId="4" fontId="67" fillId="0" borderId="23" xfId="0" applyNumberFormat="1" applyFont="1" applyBorder="1" applyAlignment="1">
      <alignment horizontal="center"/>
    </xf>
    <xf numFmtId="0" fontId="38" fillId="24" borderId="17" xfId="33" applyFont="1" applyFill="1" applyBorder="1" applyAlignment="1">
      <alignment horizontal="justify" vertical="top"/>
      <protection/>
    </xf>
    <xf numFmtId="49" fontId="38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center" vertical="top" wrapText="1"/>
      <protection/>
    </xf>
    <xf numFmtId="4" fontId="38" fillId="24" borderId="17" xfId="33" applyNumberFormat="1" applyFont="1" applyFill="1" applyBorder="1" applyAlignment="1">
      <alignment horizontal="center" vertical="top" wrapText="1"/>
      <protection/>
    </xf>
    <xf numFmtId="4" fontId="37" fillId="24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/>
      <protection/>
    </xf>
    <xf numFmtId="49" fontId="38" fillId="0" borderId="17" xfId="33" applyNumberFormat="1" applyFont="1" applyFill="1" applyBorder="1" applyAlignment="1">
      <alignment horizontal="center" vertical="top" wrapText="1"/>
      <protection/>
    </xf>
    <xf numFmtId="2" fontId="33" fillId="24" borderId="17" xfId="33" applyNumberFormat="1" applyFont="1" applyFill="1" applyBorder="1" applyAlignment="1">
      <alignment horizontal="justify" vertical="top"/>
      <protection/>
    </xf>
    <xf numFmtId="2" fontId="38" fillId="0" borderId="17" xfId="33" applyNumberFormat="1" applyFont="1" applyFill="1" applyBorder="1" applyAlignment="1">
      <alignment horizontal="justify" vertical="top"/>
      <protection/>
    </xf>
    <xf numFmtId="2" fontId="38" fillId="24" borderId="17" xfId="33" applyNumberFormat="1" applyFont="1" applyFill="1" applyBorder="1" applyAlignment="1">
      <alignment horizontal="justify" vertical="top"/>
      <protection/>
    </xf>
    <xf numFmtId="4" fontId="33" fillId="24" borderId="17" xfId="33" applyNumberFormat="1" applyFont="1" applyFill="1" applyBorder="1" applyAlignment="1">
      <alignment horizontal="center" vertical="top"/>
      <protection/>
    </xf>
    <xf numFmtId="49" fontId="38" fillId="24" borderId="17" xfId="33" applyNumberFormat="1" applyFont="1" applyFill="1" applyBorder="1" applyAlignment="1">
      <alignment horizontal="justify" vertical="top"/>
      <protection/>
    </xf>
    <xf numFmtId="0" fontId="68" fillId="0" borderId="18" xfId="34" applyNumberFormat="1" applyFont="1" applyBorder="1" applyAlignment="1" applyProtection="1">
      <alignment horizontal="left" vertical="top" wrapText="1"/>
      <protection/>
    </xf>
    <xf numFmtId="4" fontId="25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0" fontId="23" fillId="0" borderId="18" xfId="0" applyFont="1" applyBorder="1" applyAlignment="1">
      <alignment vertical="top" wrapText="1"/>
    </xf>
    <xf numFmtId="4" fontId="22" fillId="0" borderId="18" xfId="0" applyNumberFormat="1" applyFont="1" applyBorder="1" applyAlignment="1">
      <alignment horizontal="center" vertical="top" wrapText="1"/>
    </xf>
    <xf numFmtId="0" fontId="69" fillId="0" borderId="18" xfId="34" applyNumberFormat="1" applyFont="1" applyBorder="1" applyAlignment="1" applyProtection="1">
      <alignment horizontal="left" vertical="top" wrapText="1"/>
      <protection/>
    </xf>
    <xf numFmtId="49" fontId="22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2" fontId="25" fillId="0" borderId="18" xfId="0" applyNumberFormat="1" applyFont="1" applyBorder="1" applyAlignment="1">
      <alignment horizontal="center" vertical="top" wrapText="1"/>
    </xf>
    <xf numFmtId="49" fontId="20" fillId="0" borderId="17" xfId="33" applyNumberFormat="1" applyFont="1" applyFill="1" applyBorder="1" applyAlignment="1">
      <alignment horizontal="center" vertical="top"/>
      <protection/>
    </xf>
    <xf numFmtId="49" fontId="36" fillId="0" borderId="17" xfId="33" applyNumberFormat="1" applyFont="1" applyFill="1" applyBorder="1" applyAlignment="1">
      <alignment horizontal="center" vertical="top"/>
      <protection/>
    </xf>
    <xf numFmtId="4" fontId="36" fillId="0" borderId="17" xfId="33" applyNumberFormat="1" applyFont="1" applyFill="1" applyBorder="1" applyAlignment="1">
      <alignment horizontal="center" vertical="top"/>
      <protection/>
    </xf>
    <xf numFmtId="0" fontId="22" fillId="0" borderId="17" xfId="33" applyFont="1" applyBorder="1" applyAlignment="1">
      <alignment vertical="top" wrapText="1"/>
      <protection/>
    </xf>
    <xf numFmtId="49" fontId="22" fillId="0" borderId="17" xfId="33" applyNumberFormat="1" applyFont="1" applyBorder="1" applyAlignment="1">
      <alignment horizontal="center" vertical="top" wrapText="1"/>
      <protection/>
    </xf>
    <xf numFmtId="49" fontId="22" fillId="0" borderId="17" xfId="33" applyNumberFormat="1" applyFont="1" applyBorder="1" applyAlignment="1">
      <alignment horizontal="center" vertical="top"/>
      <protection/>
    </xf>
    <xf numFmtId="4" fontId="22" fillId="0" borderId="17" xfId="33" applyNumberFormat="1" applyFont="1" applyBorder="1" applyAlignment="1">
      <alignment horizontal="center" vertical="top"/>
      <protection/>
    </xf>
    <xf numFmtId="49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 wrapText="1"/>
      <protection/>
    </xf>
    <xf numFmtId="4" fontId="20" fillId="0" borderId="17" xfId="33" applyNumberFormat="1" applyFont="1" applyFill="1" applyBorder="1" applyAlignment="1">
      <alignment horizontal="center" vertical="top"/>
      <protection/>
    </xf>
    <xf numFmtId="2" fontId="20" fillId="0" borderId="18" xfId="0" applyNumberFormat="1" applyFont="1" applyBorder="1" applyAlignment="1">
      <alignment horizontal="justify" vertical="top" wrapText="1"/>
    </xf>
    <xf numFmtId="49" fontId="25" fillId="0" borderId="18" xfId="0" applyNumberFormat="1" applyFont="1" applyBorder="1" applyAlignment="1">
      <alignment horizontal="center" vertical="top" wrapText="1"/>
    </xf>
    <xf numFmtId="0" fontId="70" fillId="0" borderId="18" xfId="0" applyFont="1" applyBorder="1" applyAlignment="1">
      <alignment horizontal="center" vertical="top" wrapText="1"/>
    </xf>
    <xf numFmtId="0" fontId="70" fillId="0" borderId="18" xfId="0" applyFont="1" applyBorder="1" applyAlignment="1">
      <alignment vertical="top" wrapText="1"/>
    </xf>
    <xf numFmtId="4" fontId="70" fillId="0" borderId="18" xfId="0" applyNumberFormat="1" applyFont="1" applyBorder="1" applyAlignment="1">
      <alignment horizontal="center" vertical="top" wrapText="1"/>
    </xf>
    <xf numFmtId="0" fontId="71" fillId="0" borderId="18" xfId="0" applyFont="1" applyBorder="1" applyAlignment="1">
      <alignment horizontal="center" vertical="top" wrapText="1"/>
    </xf>
    <xf numFmtId="0" fontId="71" fillId="0" borderId="18" xfId="0" applyFont="1" applyBorder="1" applyAlignment="1">
      <alignment vertical="top" wrapText="1"/>
    </xf>
    <xf numFmtId="4" fontId="71" fillId="0" borderId="18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horizontal="center" vertical="center" wrapText="1"/>
    </xf>
    <xf numFmtId="4" fontId="38" fillId="24" borderId="17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 wrapText="1"/>
      <protection/>
    </xf>
    <xf numFmtId="2" fontId="20" fillId="24" borderId="17" xfId="33" applyNumberFormat="1" applyFont="1" applyFill="1" applyBorder="1" applyAlignment="1">
      <alignment horizontal="justify" vertical="top"/>
      <protection/>
    </xf>
    <xf numFmtId="49" fontId="19" fillId="0" borderId="0" xfId="33" applyNumberFormat="1" applyFont="1" applyFill="1">
      <alignment/>
      <protection/>
    </xf>
    <xf numFmtId="2" fontId="31" fillId="0" borderId="18" xfId="0" applyNumberFormat="1" applyFont="1" applyBorder="1" applyAlignment="1">
      <alignment horizontal="justify" vertical="top" wrapText="1"/>
    </xf>
    <xf numFmtId="4" fontId="32" fillId="0" borderId="17" xfId="33" applyNumberFormat="1" applyFont="1" applyFill="1" applyBorder="1" applyAlignment="1">
      <alignment horizontal="center" vertical="top"/>
      <protection/>
    </xf>
    <xf numFmtId="2" fontId="36" fillId="24" borderId="17" xfId="33" applyNumberFormat="1" applyFont="1" applyFill="1" applyBorder="1" applyAlignment="1">
      <alignment horizontal="center" vertical="center" wrapText="1"/>
      <protection/>
    </xf>
    <xf numFmtId="2" fontId="31" fillId="0" borderId="24" xfId="33" applyNumberFormat="1" applyFont="1" applyFill="1" applyBorder="1" applyAlignment="1">
      <alignment horizontal="justify" vertical="top"/>
      <protection/>
    </xf>
    <xf numFmtId="49" fontId="31" fillId="0" borderId="24" xfId="33" applyNumberFormat="1" applyFont="1" applyFill="1" applyBorder="1" applyAlignment="1">
      <alignment horizontal="center" vertical="top" wrapText="1"/>
      <protection/>
    </xf>
    <xf numFmtId="4" fontId="31" fillId="24" borderId="24" xfId="33" applyNumberFormat="1" applyFont="1" applyFill="1" applyBorder="1" applyAlignment="1">
      <alignment horizontal="center" vertical="top" wrapText="1"/>
      <protection/>
    </xf>
    <xf numFmtId="2" fontId="31" fillId="0" borderId="18" xfId="33" applyNumberFormat="1" applyFont="1" applyFill="1" applyBorder="1" applyAlignment="1">
      <alignment horizontal="justify" vertical="top"/>
      <protection/>
    </xf>
    <xf numFmtId="0" fontId="61" fillId="0" borderId="18" xfId="0" applyFont="1" applyFill="1" applyBorder="1" applyAlignment="1">
      <alignment horizontal="justify" vertical="top" wrapText="1"/>
    </xf>
    <xf numFmtId="0" fontId="18" fillId="0" borderId="18" xfId="0" applyFont="1" applyFill="1" applyBorder="1" applyAlignment="1">
      <alignment horizontal="center" vertical="top"/>
    </xf>
    <xf numFmtId="0" fontId="22" fillId="0" borderId="24" xfId="33" applyFont="1" applyBorder="1" applyAlignment="1">
      <alignment vertical="top" wrapText="1"/>
      <protection/>
    </xf>
    <xf numFmtId="49" fontId="20" fillId="0" borderId="24" xfId="33" applyNumberFormat="1" applyFont="1" applyFill="1" applyBorder="1" applyAlignment="1">
      <alignment horizontal="center" vertical="top"/>
      <protection/>
    </xf>
    <xf numFmtId="4" fontId="20" fillId="0" borderId="24" xfId="33" applyNumberFormat="1" applyFont="1" applyFill="1" applyBorder="1" applyAlignment="1">
      <alignment horizontal="center" vertical="top"/>
      <protection/>
    </xf>
    <xf numFmtId="49" fontId="20" fillId="0" borderId="22" xfId="0" applyNumberFormat="1" applyFont="1" applyBorder="1" applyAlignment="1">
      <alignment horizontal="center" vertical="top" wrapText="1"/>
    </xf>
    <xf numFmtId="2" fontId="20" fillId="0" borderId="18" xfId="33" applyNumberFormat="1" applyFont="1" applyFill="1" applyBorder="1" applyAlignment="1">
      <alignment horizontal="justify" vertical="top"/>
      <protection/>
    </xf>
    <xf numFmtId="0" fontId="22" fillId="0" borderId="18" xfId="33" applyFont="1" applyBorder="1" applyAlignment="1">
      <alignment vertical="top" wrapText="1"/>
      <protection/>
    </xf>
    <xf numFmtId="49" fontId="20" fillId="0" borderId="18" xfId="33" applyNumberFormat="1" applyFont="1" applyFill="1" applyBorder="1" applyAlignment="1">
      <alignment horizontal="center" vertical="top"/>
      <protection/>
    </xf>
    <xf numFmtId="0" fontId="71" fillId="0" borderId="18" xfId="0" applyFont="1" applyFill="1" applyBorder="1" applyAlignment="1">
      <alignment horizontal="justify" vertical="top" wrapText="1"/>
    </xf>
    <xf numFmtId="0" fontId="20" fillId="0" borderId="18" xfId="0" applyFont="1" applyFill="1" applyBorder="1" applyAlignment="1">
      <alignment horizontal="center" vertical="top"/>
    </xf>
    <xf numFmtId="4" fontId="20" fillId="24" borderId="18" xfId="33" applyNumberFormat="1" applyFont="1" applyFill="1" applyBorder="1" applyAlignment="1">
      <alignment horizontal="center" vertical="top" wrapText="1"/>
      <protection/>
    </xf>
    <xf numFmtId="2" fontId="20" fillId="0" borderId="25" xfId="33" applyNumberFormat="1" applyFont="1" applyFill="1" applyBorder="1" applyAlignment="1">
      <alignment horizontal="justify" vertical="top"/>
      <protection/>
    </xf>
    <xf numFmtId="49" fontId="20" fillId="0" borderId="26" xfId="33" applyNumberFormat="1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vertical="top" wrapText="1"/>
    </xf>
    <xf numFmtId="4" fontId="32" fillId="24" borderId="27" xfId="33" applyNumberFormat="1" applyFont="1" applyFill="1" applyBorder="1" applyAlignment="1">
      <alignment horizontal="center" vertical="top" wrapText="1"/>
      <protection/>
    </xf>
    <xf numFmtId="4" fontId="38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 wrapText="1"/>
      <protection/>
    </xf>
    <xf numFmtId="4" fontId="37" fillId="24" borderId="27" xfId="33" applyNumberFormat="1" applyFont="1" applyFill="1" applyBorder="1" applyAlignment="1">
      <alignment horizontal="center" vertical="top"/>
      <protection/>
    </xf>
    <xf numFmtId="4" fontId="38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 wrapText="1"/>
      <protection/>
    </xf>
    <xf numFmtId="4" fontId="31" fillId="24" borderId="27" xfId="33" applyNumberFormat="1" applyFont="1" applyFill="1" applyBorder="1" applyAlignment="1">
      <alignment horizontal="center" vertical="top"/>
      <protection/>
    </xf>
    <xf numFmtId="4" fontId="32" fillId="24" borderId="27" xfId="33" applyNumberFormat="1" applyFont="1" applyFill="1" applyBorder="1" applyAlignment="1">
      <alignment horizontal="center" vertical="top"/>
      <protection/>
    </xf>
    <xf numFmtId="4" fontId="33" fillId="24" borderId="27" xfId="33" applyNumberFormat="1" applyFont="1" applyFill="1" applyBorder="1" applyAlignment="1">
      <alignment horizontal="center" vertical="top"/>
      <protection/>
    </xf>
    <xf numFmtId="4" fontId="31" fillId="24" borderId="25" xfId="33" applyNumberFormat="1" applyFont="1" applyFill="1" applyBorder="1" applyAlignment="1">
      <alignment horizontal="center" vertical="top" wrapText="1"/>
      <protection/>
    </xf>
    <xf numFmtId="4" fontId="31" fillId="24" borderId="28" xfId="33" applyNumberFormat="1" applyFont="1" applyFill="1" applyBorder="1" applyAlignment="1">
      <alignment horizontal="center" vertical="top" wrapText="1"/>
      <protection/>
    </xf>
    <xf numFmtId="4" fontId="32" fillId="0" borderId="27" xfId="33" applyNumberFormat="1" applyFont="1" applyFill="1" applyBorder="1" applyAlignment="1">
      <alignment horizontal="center" vertical="top"/>
      <protection/>
    </xf>
    <xf numFmtId="0" fontId="18" fillId="0" borderId="18" xfId="33" applyFont="1" applyFill="1" applyBorder="1">
      <alignment/>
      <protection/>
    </xf>
    <xf numFmtId="49" fontId="31" fillId="0" borderId="29" xfId="33" applyNumberFormat="1" applyFont="1" applyFill="1" applyBorder="1" applyAlignment="1">
      <alignment horizontal="center" vertical="center" wrapText="1"/>
      <protection/>
    </xf>
    <xf numFmtId="4" fontId="36" fillId="0" borderId="27" xfId="33" applyNumberFormat="1" applyFont="1" applyFill="1" applyBorder="1" applyAlignment="1">
      <alignment horizontal="center" vertical="top"/>
      <protection/>
    </xf>
    <xf numFmtId="4" fontId="22" fillId="0" borderId="27" xfId="33" applyNumberFormat="1" applyFont="1" applyBorder="1" applyAlignment="1">
      <alignment horizontal="center" vertical="top"/>
      <protection/>
    </xf>
    <xf numFmtId="4" fontId="20" fillId="0" borderId="27" xfId="33" applyNumberFormat="1" applyFont="1" applyFill="1" applyBorder="1" applyAlignment="1">
      <alignment horizontal="center" vertical="top" wrapText="1"/>
      <protection/>
    </xf>
    <xf numFmtId="4" fontId="20" fillId="0" borderId="27" xfId="33" applyNumberFormat="1" applyFont="1" applyFill="1" applyBorder="1" applyAlignment="1">
      <alignment horizontal="center" vertical="top"/>
      <protection/>
    </xf>
    <xf numFmtId="4" fontId="20" fillId="0" borderId="25" xfId="33" applyNumberFormat="1" applyFont="1" applyFill="1" applyBorder="1" applyAlignment="1">
      <alignment horizontal="center" vertical="top"/>
      <protection/>
    </xf>
    <xf numFmtId="4" fontId="20" fillId="24" borderId="28" xfId="33" applyNumberFormat="1" applyFont="1" applyFill="1" applyBorder="1" applyAlignment="1">
      <alignment horizontal="center" vertical="top" wrapText="1"/>
      <protection/>
    </xf>
    <xf numFmtId="4" fontId="36" fillId="0" borderId="27" xfId="33" applyNumberFormat="1" applyFont="1" applyFill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top" wrapText="1"/>
    </xf>
    <xf numFmtId="0" fontId="68" fillId="0" borderId="18" xfId="34" applyNumberFormat="1" applyFont="1" applyBorder="1" applyAlignment="1" applyProtection="1">
      <alignment vertical="top" wrapText="1"/>
      <protection/>
    </xf>
    <xf numFmtId="0" fontId="69" fillId="0" borderId="18" xfId="34" applyNumberFormat="1" applyFont="1" applyBorder="1" applyAlignment="1" applyProtection="1">
      <alignment vertical="top" wrapText="1"/>
      <protection/>
    </xf>
    <xf numFmtId="0" fontId="25" fillId="0" borderId="30" xfId="0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26" fillId="0" borderId="31" xfId="0" applyFont="1" applyBorder="1" applyAlignment="1">
      <alignment horizontal="center" vertical="top" wrapText="1"/>
    </xf>
    <xf numFmtId="49" fontId="72" fillId="0" borderId="31" xfId="35" applyFont="1" applyBorder="1" applyAlignment="1" applyProtection="1">
      <alignment horizontal="center" wrapText="1"/>
      <protection/>
    </xf>
    <xf numFmtId="4" fontId="25" fillId="0" borderId="30" xfId="0" applyNumberFormat="1" applyFont="1" applyBorder="1" applyAlignment="1">
      <alignment horizontal="center" vertical="top" wrapText="1"/>
    </xf>
    <xf numFmtId="4" fontId="22" fillId="0" borderId="30" xfId="0" applyNumberFormat="1" applyFont="1" applyBorder="1" applyAlignment="1">
      <alignment horizontal="center" vertical="top" wrapText="1"/>
    </xf>
    <xf numFmtId="49" fontId="67" fillId="0" borderId="31" xfId="35" applyFont="1" applyBorder="1" applyAlignment="1" applyProtection="1">
      <alignment horizontal="center" vertical="top" wrapText="1"/>
      <protection/>
    </xf>
    <xf numFmtId="1" fontId="25" fillId="0" borderId="31" xfId="0" applyNumberFormat="1" applyFont="1" applyBorder="1" applyAlignment="1">
      <alignment horizontal="center" vertical="top" wrapText="1"/>
    </xf>
    <xf numFmtId="49" fontId="22" fillId="0" borderId="31" xfId="0" applyNumberFormat="1" applyFont="1" applyBorder="1" applyAlignment="1">
      <alignment horizontal="center" vertical="top" wrapText="1"/>
    </xf>
    <xf numFmtId="49" fontId="72" fillId="0" borderId="31" xfId="35" applyFont="1" applyBorder="1" applyAlignment="1" applyProtection="1">
      <alignment horizontal="center" vertical="top" wrapText="1"/>
      <protection/>
    </xf>
    <xf numFmtId="0" fontId="25" fillId="0" borderId="32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4" fontId="32" fillId="24" borderId="35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4" fontId="31" fillId="24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 wrapText="1"/>
      <protection/>
    </xf>
    <xf numFmtId="4" fontId="32" fillId="24" borderId="23" xfId="33" applyNumberFormat="1" applyFont="1" applyFill="1" applyBorder="1" applyAlignment="1">
      <alignment horizontal="center" vertical="top"/>
      <protection/>
    </xf>
    <xf numFmtId="4" fontId="33" fillId="24" borderId="23" xfId="33" applyNumberFormat="1" applyFont="1" applyFill="1" applyBorder="1" applyAlignment="1">
      <alignment horizontal="center" vertical="top"/>
      <protection/>
    </xf>
    <xf numFmtId="4" fontId="31" fillId="24" borderId="36" xfId="33" applyNumberFormat="1" applyFont="1" applyFill="1" applyBorder="1" applyAlignment="1">
      <alignment horizontal="center" vertical="top" wrapText="1"/>
      <protection/>
    </xf>
    <xf numFmtId="2" fontId="49" fillId="0" borderId="18" xfId="0" applyNumberFormat="1" applyFont="1" applyFill="1" applyBorder="1" applyAlignment="1">
      <alignment horizontal="justify" vertical="top"/>
    </xf>
    <xf numFmtId="2" fontId="51" fillId="0" borderId="18" xfId="0" applyNumberFormat="1" applyFont="1" applyFill="1" applyBorder="1" applyAlignment="1">
      <alignment horizontal="justify" vertical="top"/>
    </xf>
    <xf numFmtId="2" fontId="52" fillId="0" borderId="18" xfId="0" applyNumberFormat="1" applyFont="1" applyFill="1" applyBorder="1" applyAlignment="1">
      <alignment horizontal="justify" vertical="top"/>
    </xf>
    <xf numFmtId="49" fontId="19" fillId="0" borderId="18" xfId="0" applyNumberFormat="1" applyFont="1" applyFill="1" applyBorder="1" applyAlignment="1">
      <alignment horizontal="center" vertical="top" wrapText="1"/>
    </xf>
    <xf numFmtId="49" fontId="50" fillId="0" borderId="18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top" wrapText="1"/>
    </xf>
    <xf numFmtId="2" fontId="31" fillId="0" borderId="37" xfId="33" applyNumberFormat="1" applyFont="1" applyFill="1" applyBorder="1" applyAlignment="1">
      <alignment horizontal="justify" vertical="top"/>
      <protection/>
    </xf>
    <xf numFmtId="49" fontId="31" fillId="0" borderId="37" xfId="33" applyNumberFormat="1" applyFont="1" applyFill="1" applyBorder="1" applyAlignment="1">
      <alignment horizontal="center" vertical="top" wrapText="1"/>
      <protection/>
    </xf>
    <xf numFmtId="4" fontId="33" fillId="24" borderId="18" xfId="33" applyNumberFormat="1" applyFont="1" applyFill="1" applyBorder="1" applyAlignment="1">
      <alignment horizontal="center" vertical="top" wrapText="1"/>
      <protection/>
    </xf>
    <xf numFmtId="4" fontId="38" fillId="24" borderId="38" xfId="33" applyNumberFormat="1" applyFont="1" applyFill="1" applyBorder="1" applyAlignment="1">
      <alignment horizontal="center" vertical="top" wrapText="1"/>
      <protection/>
    </xf>
    <xf numFmtId="4" fontId="32" fillId="0" borderId="18" xfId="33" applyNumberFormat="1" applyFont="1" applyFill="1" applyBorder="1" applyAlignment="1">
      <alignment horizontal="center" vertical="top"/>
      <protection/>
    </xf>
    <xf numFmtId="4" fontId="20" fillId="0" borderId="18" xfId="33" applyNumberFormat="1" applyFont="1" applyFill="1" applyBorder="1" applyAlignment="1">
      <alignment horizontal="center" vertical="top"/>
      <protection/>
    </xf>
    <xf numFmtId="4" fontId="28" fillId="0" borderId="18" xfId="33" applyNumberFormat="1" applyFont="1" applyBorder="1" applyAlignment="1">
      <alignment horizontal="center" vertical="top"/>
      <protection/>
    </xf>
    <xf numFmtId="4" fontId="36" fillId="0" borderId="18" xfId="33" applyNumberFormat="1" applyFont="1" applyFill="1" applyBorder="1" applyAlignment="1">
      <alignment horizontal="center" vertical="top"/>
      <protection/>
    </xf>
    <xf numFmtId="4" fontId="25" fillId="0" borderId="18" xfId="0" applyNumberFormat="1" applyFont="1" applyBorder="1" applyAlignment="1">
      <alignment horizontal="center" vertical="center"/>
    </xf>
    <xf numFmtId="4" fontId="22" fillId="0" borderId="18" xfId="33" applyNumberFormat="1" applyFont="1" applyBorder="1" applyAlignment="1">
      <alignment horizontal="center" vertical="top"/>
      <protection/>
    </xf>
    <xf numFmtId="4" fontId="22" fillId="0" borderId="18" xfId="0" applyNumberFormat="1" applyFont="1" applyBorder="1" applyAlignment="1">
      <alignment horizontal="center" vertical="top"/>
    </xf>
    <xf numFmtId="2" fontId="20" fillId="0" borderId="18" xfId="0" applyNumberFormat="1" applyFont="1" applyFill="1" applyBorder="1" applyAlignment="1">
      <alignment horizontal="justify" vertical="top"/>
    </xf>
    <xf numFmtId="49" fontId="20" fillId="0" borderId="18" xfId="0" applyNumberFormat="1" applyFont="1" applyFill="1" applyBorder="1" applyAlignment="1">
      <alignment horizontal="center" vertical="top" wrapText="1"/>
    </xf>
    <xf numFmtId="4" fontId="20" fillId="0" borderId="18" xfId="33" applyNumberFormat="1" applyFont="1" applyFill="1" applyBorder="1" applyAlignment="1">
      <alignment horizontal="center" vertical="top" wrapText="1"/>
      <protection/>
    </xf>
    <xf numFmtId="0" fontId="73" fillId="0" borderId="18" xfId="0" applyFont="1" applyFill="1" applyBorder="1" applyAlignment="1">
      <alignment horizontal="justify" vertical="top" wrapText="1"/>
    </xf>
    <xf numFmtId="2" fontId="48" fillId="0" borderId="18" xfId="0" applyNumberFormat="1" applyFont="1" applyFill="1" applyBorder="1" applyAlignment="1">
      <alignment horizontal="justify" vertical="top" wrapText="1"/>
    </xf>
    <xf numFmtId="4" fontId="20" fillId="0" borderId="39" xfId="33" applyNumberFormat="1" applyFont="1" applyFill="1" applyBorder="1" applyAlignment="1">
      <alignment horizontal="center" vertical="top" wrapText="1"/>
      <protection/>
    </xf>
    <xf numFmtId="4" fontId="31" fillId="24" borderId="29" xfId="33" applyNumberFormat="1" applyFont="1" applyFill="1" applyBorder="1" applyAlignment="1">
      <alignment horizontal="center" vertical="top" wrapText="1"/>
      <protection/>
    </xf>
    <xf numFmtId="4" fontId="31" fillId="24" borderId="38" xfId="33" applyNumberFormat="1" applyFont="1" applyFill="1" applyBorder="1" applyAlignment="1">
      <alignment horizontal="center" vertical="top" wrapText="1"/>
      <protection/>
    </xf>
    <xf numFmtId="49" fontId="33" fillId="0" borderId="17" xfId="33" applyNumberFormat="1" applyFont="1" applyFill="1" applyBorder="1" applyAlignment="1">
      <alignment horizontal="center" vertical="top"/>
      <protection/>
    </xf>
    <xf numFmtId="4" fontId="31" fillId="24" borderId="36" xfId="33" applyNumberFormat="1" applyFont="1" applyFill="1" applyBorder="1" applyAlignment="1">
      <alignment horizontal="center" vertical="top"/>
      <protection/>
    </xf>
    <xf numFmtId="4" fontId="32" fillId="24" borderId="38" xfId="33" applyNumberFormat="1" applyFont="1" applyFill="1" applyBorder="1" applyAlignment="1">
      <alignment horizontal="center" vertical="top" wrapText="1"/>
      <protection/>
    </xf>
    <xf numFmtId="4" fontId="32" fillId="24" borderId="18" xfId="33" applyNumberFormat="1" applyFont="1" applyFill="1" applyBorder="1" applyAlignment="1">
      <alignment horizontal="center" vertical="top"/>
      <protection/>
    </xf>
    <xf numFmtId="4" fontId="33" fillId="24" borderId="18" xfId="33" applyNumberFormat="1" applyFont="1" applyFill="1" applyBorder="1" applyAlignment="1">
      <alignment horizontal="center" vertical="top"/>
      <protection/>
    </xf>
    <xf numFmtId="4" fontId="38" fillId="24" borderId="18" xfId="33" applyNumberFormat="1" applyFont="1" applyFill="1" applyBorder="1" applyAlignment="1">
      <alignment horizontal="center" vertical="top"/>
      <protection/>
    </xf>
    <xf numFmtId="4" fontId="31" fillId="24" borderId="18" xfId="33" applyNumberFormat="1" applyFont="1" applyFill="1" applyBorder="1" applyAlignment="1">
      <alignment horizontal="center" vertical="top"/>
      <protection/>
    </xf>
    <xf numFmtId="49" fontId="36" fillId="0" borderId="18" xfId="0" applyNumberFormat="1" applyFont="1" applyFill="1" applyBorder="1" applyAlignment="1">
      <alignment horizontal="center" vertical="top" wrapText="1"/>
    </xf>
    <xf numFmtId="49" fontId="20" fillId="0" borderId="18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71" fillId="24" borderId="18" xfId="0" applyFont="1" applyFill="1" applyBorder="1" applyAlignment="1">
      <alignment horizontal="center" vertical="top" wrapText="1"/>
    </xf>
    <xf numFmtId="0" fontId="74" fillId="0" borderId="0" xfId="0" applyFont="1" applyAlignment="1">
      <alignment/>
    </xf>
    <xf numFmtId="0" fontId="39" fillId="0" borderId="40" xfId="0" applyFont="1" applyBorder="1" applyAlignment="1">
      <alignment wrapText="1"/>
    </xf>
    <xf numFmtId="49" fontId="72" fillId="0" borderId="18" xfId="35" applyFont="1" applyBorder="1" applyAlignment="1" applyProtection="1">
      <alignment horizontal="center" vertical="top" wrapText="1"/>
      <protection/>
    </xf>
    <xf numFmtId="49" fontId="67" fillId="0" borderId="18" xfId="35" applyFont="1" applyBorder="1" applyAlignment="1" applyProtection="1">
      <alignment horizontal="center" vertical="top" wrapText="1"/>
      <protection/>
    </xf>
    <xf numFmtId="4" fontId="22" fillId="0" borderId="18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4" fontId="22" fillId="0" borderId="30" xfId="0" applyNumberFormat="1" applyFont="1" applyBorder="1" applyAlignment="1">
      <alignment horizontal="center" vertical="top" wrapText="1"/>
    </xf>
    <xf numFmtId="1" fontId="22" fillId="0" borderId="31" xfId="0" applyNumberFormat="1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0" fontId="25" fillId="0" borderId="42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3" fillId="0" borderId="18" xfId="0" applyFont="1" applyBorder="1" applyAlignment="1">
      <alignment vertical="top" wrapText="1"/>
    </xf>
    <xf numFmtId="49" fontId="22" fillId="0" borderId="3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25" fillId="0" borderId="43" xfId="0" applyFont="1" applyBorder="1" applyAlignment="1">
      <alignment horizontal="center" vertical="top" wrapText="1"/>
    </xf>
    <xf numFmtId="0" fontId="25" fillId="0" borderId="31" xfId="0" applyFont="1" applyBorder="1" applyAlignment="1">
      <alignment horizontal="center" vertical="top" wrapText="1"/>
    </xf>
    <xf numFmtId="1" fontId="25" fillId="0" borderId="44" xfId="0" applyNumberFormat="1" applyFont="1" applyBorder="1" applyAlignment="1">
      <alignment horizontal="center" vertical="top" wrapText="1"/>
    </xf>
    <xf numFmtId="1" fontId="25" fillId="0" borderId="45" xfId="0" applyNumberFormat="1" applyFont="1" applyBorder="1" applyAlignment="1">
      <alignment horizontal="center" vertical="top" wrapText="1"/>
    </xf>
    <xf numFmtId="4" fontId="25" fillId="0" borderId="46" xfId="0" applyNumberFormat="1" applyFont="1" applyBorder="1" applyAlignment="1">
      <alignment horizontal="center" vertical="top" wrapText="1"/>
    </xf>
    <xf numFmtId="4" fontId="25" fillId="0" borderId="22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0" fontId="29" fillId="0" borderId="46" xfId="0" applyFont="1" applyBorder="1" applyAlignment="1">
      <alignment vertical="top" wrapText="1"/>
    </xf>
    <xf numFmtId="0" fontId="29" fillId="0" borderId="22" xfId="0" applyFont="1" applyBorder="1" applyAlignment="1">
      <alignment vertical="top" wrapText="1"/>
    </xf>
    <xf numFmtId="0" fontId="23" fillId="0" borderId="18" xfId="0" applyFont="1" applyBorder="1" applyAlignment="1">
      <alignment wrapText="1"/>
    </xf>
    <xf numFmtId="4" fontId="25" fillId="0" borderId="18" xfId="0" applyNumberFormat="1" applyFont="1" applyBorder="1" applyAlignment="1">
      <alignment horizontal="center" vertical="top" wrapText="1"/>
    </xf>
    <xf numFmtId="1" fontId="25" fillId="0" borderId="31" xfId="0" applyNumberFormat="1" applyFont="1" applyBorder="1" applyAlignment="1">
      <alignment horizontal="center" vertical="top" wrapText="1"/>
    </xf>
    <xf numFmtId="0" fontId="29" fillId="0" borderId="18" xfId="0" applyFont="1" applyBorder="1" applyAlignment="1">
      <alignment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0" xfId="0" applyFont="1" applyAlignment="1">
      <alignment horizontal="right" vertical="center" wrapText="1"/>
    </xf>
    <xf numFmtId="1" fontId="21" fillId="0" borderId="18" xfId="0" applyNumberFormat="1" applyFont="1" applyBorder="1" applyAlignment="1">
      <alignment horizontal="center" wrapText="1"/>
    </xf>
    <xf numFmtId="0" fontId="21" fillId="0" borderId="18" xfId="0" applyFont="1" applyBorder="1" applyAlignment="1">
      <alignment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21" fillId="0" borderId="18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47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1" fillId="0" borderId="18" xfId="33" applyNumberFormat="1" applyFont="1" applyFill="1" applyBorder="1" applyAlignment="1">
      <alignment horizontal="center" vertical="center" wrapText="1"/>
      <protection/>
    </xf>
    <xf numFmtId="49" fontId="31" fillId="0" borderId="22" xfId="33" applyNumberFormat="1" applyFont="1" applyFill="1" applyBorder="1" applyAlignment="1">
      <alignment horizontal="center" vertical="center" wrapText="1"/>
      <protection/>
    </xf>
    <xf numFmtId="49" fontId="31" fillId="0" borderId="46" xfId="33" applyNumberFormat="1" applyFont="1" applyFill="1" applyBorder="1" applyAlignment="1">
      <alignment horizontal="center" vertical="center" wrapText="1"/>
      <protection/>
    </xf>
    <xf numFmtId="49" fontId="31" fillId="0" borderId="17" xfId="33" applyNumberFormat="1" applyFont="1" applyFill="1" applyBorder="1" applyAlignment="1">
      <alignment horizontal="center" vertical="center"/>
      <protection/>
    </xf>
    <xf numFmtId="49" fontId="31" fillId="0" borderId="17" xfId="33" applyNumberFormat="1" applyFont="1" applyFill="1" applyBorder="1" applyAlignment="1">
      <alignment horizontal="center" vertical="center" wrapText="1"/>
      <protection/>
    </xf>
    <xf numFmtId="49" fontId="31" fillId="0" borderId="27" xfId="33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31" fillId="0" borderId="59" xfId="33" applyNumberFormat="1" applyFont="1" applyFill="1" applyBorder="1" applyAlignment="1">
      <alignment horizontal="center" vertical="center" wrapText="1"/>
      <protection/>
    </xf>
    <xf numFmtId="49" fontId="31" fillId="0" borderId="60" xfId="33" applyNumberFormat="1" applyFont="1" applyFill="1" applyBorder="1" applyAlignment="1">
      <alignment horizontal="center" vertical="center" wrapText="1"/>
      <protection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vertical="center"/>
    </xf>
    <xf numFmtId="0" fontId="35" fillId="0" borderId="0" xfId="0" applyFont="1" applyAlignment="1">
      <alignment horizontal="right" vertical="top" wrapText="1"/>
    </xf>
    <xf numFmtId="0" fontId="35" fillId="0" borderId="0" xfId="0" applyFont="1" applyAlignment="1">
      <alignment horizontal="right" vertical="top"/>
    </xf>
    <xf numFmtId="0" fontId="66" fillId="0" borderId="0" xfId="0" applyFont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wrapText="1"/>
    </xf>
    <xf numFmtId="49" fontId="36" fillId="0" borderId="46" xfId="0" applyNumberFormat="1" applyFont="1" applyBorder="1" applyAlignment="1">
      <alignment horizontal="center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61" xfId="0" applyNumberFormat="1" applyFont="1" applyBorder="1" applyAlignment="1">
      <alignment horizontal="center" vertical="center" wrapText="1"/>
    </xf>
    <xf numFmtId="4" fontId="36" fillId="0" borderId="62" xfId="33" applyNumberFormat="1" applyFont="1" applyFill="1" applyBorder="1" applyAlignment="1">
      <alignment horizontal="center" vertical="center" wrapText="1"/>
      <protection/>
    </xf>
    <xf numFmtId="4" fontId="36" fillId="0" borderId="63" xfId="3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41;&#1102;&#1076;&#1078;&#1077;&#1090;\&#1080;&#1079;&#1084;&#1077;&#1085;&#1077;&#1085;&#1080;&#1103;%20&#1074;%20&#1073;&#1102;&#1076;&#1078;&#1077;&#1090;%202019\6.%20&#1055;&#1088;&#1080;&#1083;&#1086;&#1078;&#1077;&#1085;&#1080;&#1077;%20&#1082;%20&#1088;&#1077;&#1096;&#1077;&#1085;&#1080;&#1102;%20&#1086;%20&#1073;&#1102;&#1076;&#1078;&#1077;&#1090;&#1077;%20&#8470;15%20&#1086;&#1090;%2022.07.2019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.1.%20&#1055;&#1088;&#1080;&#1083;&#1086;&#1078;&#1077;&#1085;&#1080;&#1077;%20&#1082;%20&#1087;&#1088;&#1086;&#1077;&#1082;&#1090;&#1091;%20&#1088;&#1077;&#1096;&#1077;&#1085;&#1080;&#1103;%20&#1086;%20&#1074;&#1085;&#1077;&#1089;&#1077;&#1085;&#1080;&#1077;%20&#1080;&#1079;&#1084;&#1077;&#1085;&#1077;&#1085;&#1080;&#1081;%20&#1074;%20&#1073;&#1102;&#1076;&#1078;&#1077;&#1090;%20&#1085;&#1072;%202021-202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1 нормативы"/>
      <sheetName val="Прил.№2 Доходы (табл.1) "/>
      <sheetName val="Прил.№2 Доходы (табл.1)"/>
      <sheetName val="Прил.№2 Доходы (табл.2)"/>
      <sheetName val="Прил.№3 админ.дох."/>
      <sheetName val="Прил.№2 Доходы (табл.1)1"/>
      <sheetName val="Прил.№2 Доходы (табл.2) (2)"/>
      <sheetName val="Прил.№4 ист.вн.фин."/>
      <sheetName val="Прил.№5 адм.ист.вн.фин."/>
      <sheetName val="Прил.6"/>
      <sheetName val="Прил.7"/>
      <sheetName val="Прил.8"/>
      <sheetName val="Прил.9 "/>
      <sheetName val="Прил.9"/>
      <sheetName val="Прил.10"/>
      <sheetName val="Прил.№11 внутр.заимст."/>
      <sheetName val="Прил.№12 муниц.гар. "/>
    </sheetNames>
    <sheetDataSet>
      <sheetData sheetId="11">
        <row r="22">
          <cell r="G22">
            <v>1000</v>
          </cell>
        </row>
        <row r="26">
          <cell r="G26">
            <v>1000</v>
          </cell>
        </row>
        <row r="32">
          <cell r="G32">
            <v>115020</v>
          </cell>
        </row>
      </sheetData>
      <sheetData sheetId="12">
        <row r="7">
          <cell r="G7">
            <v>500000</v>
          </cell>
        </row>
        <row r="12">
          <cell r="G12">
            <v>20000</v>
          </cell>
          <cell r="H12">
            <v>20000</v>
          </cell>
        </row>
        <row r="17">
          <cell r="G17">
            <v>25000</v>
          </cell>
        </row>
        <row r="18">
          <cell r="G18">
            <v>1000</v>
          </cell>
          <cell r="H18">
            <v>1000</v>
          </cell>
        </row>
        <row r="19">
          <cell r="H19">
            <v>0</v>
          </cell>
        </row>
        <row r="22">
          <cell r="G22">
            <v>1000</v>
          </cell>
          <cell r="H22">
            <v>1000</v>
          </cell>
        </row>
        <row r="27">
          <cell r="G27">
            <v>115020</v>
          </cell>
          <cell r="H27">
            <v>115020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2 Доходы (табл.1))"/>
      <sheetName val="Прил.№2 Доходы (табл.1) "/>
      <sheetName val="Прил.№2 Доходы (табл.1)"/>
      <sheetName val="Прил.№2 Доходы (табл.2)"/>
      <sheetName val="Прил.№4 ист.вн.фин. (2)"/>
      <sheetName val="Прил.№4 ист.вн.фин."/>
      <sheetName val="Прил.6."/>
      <sheetName val="Прил.6"/>
      <sheetName val="Прил.7"/>
      <sheetName val="Прил.8"/>
      <sheetName val="Прил.9"/>
      <sheetName val="Прил.8."/>
      <sheetName val="Прил.10"/>
    </sheetNames>
    <sheetDataSet>
      <sheetData sheetId="8">
        <row r="9">
          <cell r="H9">
            <v>539795</v>
          </cell>
          <cell r="I9">
            <v>545000</v>
          </cell>
        </row>
        <row r="10">
          <cell r="G10">
            <v>740000</v>
          </cell>
          <cell r="H10">
            <v>702180</v>
          </cell>
          <cell r="I10">
            <v>710000</v>
          </cell>
        </row>
        <row r="11">
          <cell r="G11">
            <v>143690</v>
          </cell>
          <cell r="H11">
            <v>25000</v>
          </cell>
          <cell r="I11">
            <v>19500</v>
          </cell>
        </row>
        <row r="12">
          <cell r="G12">
            <v>2000</v>
          </cell>
          <cell r="H12">
            <v>500</v>
          </cell>
          <cell r="I12">
            <v>500</v>
          </cell>
        </row>
        <row r="14">
          <cell r="G14">
            <v>50000</v>
          </cell>
          <cell r="H14">
            <v>20000</v>
          </cell>
          <cell r="I14">
            <v>20000</v>
          </cell>
        </row>
        <row r="15">
          <cell r="H15">
            <v>5000</v>
          </cell>
          <cell r="I15">
            <v>5000</v>
          </cell>
        </row>
        <row r="16">
          <cell r="H16">
            <v>5000</v>
          </cell>
          <cell r="I16">
            <v>5000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15000</v>
          </cell>
          <cell r="I24">
            <v>15000</v>
          </cell>
        </row>
        <row r="25">
          <cell r="G25">
            <v>93000</v>
          </cell>
          <cell r="H25">
            <v>93900</v>
          </cell>
          <cell r="I25">
            <v>97500</v>
          </cell>
        </row>
        <row r="26">
          <cell r="G26">
            <v>40000</v>
          </cell>
          <cell r="H26">
            <v>15000</v>
          </cell>
          <cell r="I26">
            <v>15000</v>
          </cell>
        </row>
        <row r="27">
          <cell r="G27">
            <v>456303.93</v>
          </cell>
          <cell r="H27">
            <v>456303.93</v>
          </cell>
          <cell r="I27">
            <v>456303.93</v>
          </cell>
        </row>
        <row r="28">
          <cell r="G28">
            <v>112716.88</v>
          </cell>
          <cell r="H28">
            <v>112716.88</v>
          </cell>
          <cell r="I28">
            <v>112716.88</v>
          </cell>
        </row>
        <row r="29">
          <cell r="G29">
            <v>1000</v>
          </cell>
          <cell r="H29">
            <v>1000</v>
          </cell>
          <cell r="I29">
            <v>1000</v>
          </cell>
        </row>
        <row r="30">
          <cell r="G30">
            <v>95543.66</v>
          </cell>
          <cell r="H30">
            <v>0</v>
          </cell>
          <cell r="I30">
            <v>0</v>
          </cell>
        </row>
        <row r="31">
          <cell r="G31">
            <v>80000</v>
          </cell>
          <cell r="H31">
            <v>80000</v>
          </cell>
          <cell r="I31">
            <v>80000</v>
          </cell>
        </row>
        <row r="32">
          <cell r="G32">
            <v>650000</v>
          </cell>
        </row>
        <row r="33">
          <cell r="G33">
            <v>322000</v>
          </cell>
          <cell r="H33">
            <v>175000</v>
          </cell>
          <cell r="I33">
            <v>149000</v>
          </cell>
        </row>
        <row r="34">
          <cell r="G34">
            <v>5000</v>
          </cell>
          <cell r="H34">
            <v>5000</v>
          </cell>
          <cell r="I34">
            <v>1000</v>
          </cell>
        </row>
        <row r="35">
          <cell r="G35">
            <v>30000</v>
          </cell>
          <cell r="H35">
            <v>0</v>
          </cell>
          <cell r="I35">
            <v>0</v>
          </cell>
        </row>
        <row r="36">
          <cell r="G36">
            <v>152165.71</v>
          </cell>
          <cell r="H36">
            <v>0</v>
          </cell>
          <cell r="I36">
            <v>0</v>
          </cell>
        </row>
        <row r="37">
          <cell r="G37">
            <v>1000</v>
          </cell>
          <cell r="H37">
            <v>1000</v>
          </cell>
          <cell r="I37">
            <v>1000</v>
          </cell>
        </row>
        <row r="38">
          <cell r="G38">
            <v>804000</v>
          </cell>
          <cell r="H38">
            <v>775000</v>
          </cell>
          <cell r="I38">
            <v>775000</v>
          </cell>
        </row>
        <row r="39">
          <cell r="G39">
            <v>713000</v>
          </cell>
          <cell r="H39">
            <v>403876.72</v>
          </cell>
          <cell r="I39">
            <v>310016.72</v>
          </cell>
        </row>
        <row r="40">
          <cell r="G40">
            <v>2000</v>
          </cell>
          <cell r="H40">
            <v>1000</v>
          </cell>
          <cell r="I40">
            <v>1000</v>
          </cell>
        </row>
        <row r="41">
          <cell r="G41">
            <v>12500</v>
          </cell>
          <cell r="H41">
            <v>12500</v>
          </cell>
          <cell r="I41">
            <v>12500</v>
          </cell>
        </row>
        <row r="42">
          <cell r="G42">
            <v>208610</v>
          </cell>
          <cell r="H42">
            <v>0</v>
          </cell>
          <cell r="I42">
            <v>0</v>
          </cell>
        </row>
        <row r="43">
          <cell r="G43">
            <v>115020</v>
          </cell>
          <cell r="H43">
            <v>115020</v>
          </cell>
          <cell r="I43">
            <v>115020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="90" zoomScaleNormal="90" zoomScalePageLayoutView="0" workbookViewId="0" topLeftCell="A75">
      <selection activeCell="E28" sqref="E28:E29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3:5" ht="84.75" customHeight="1">
      <c r="C1" s="279" t="s">
        <v>406</v>
      </c>
      <c r="D1" s="279"/>
      <c r="E1" s="279"/>
    </row>
    <row r="2" spans="1:5" ht="87.75" customHeight="1">
      <c r="A2" s="1"/>
      <c r="B2" s="58"/>
      <c r="C2" s="279" t="s">
        <v>399</v>
      </c>
      <c r="D2" s="279"/>
      <c r="E2" s="279"/>
    </row>
    <row r="3" spans="1:5" ht="15">
      <c r="A3" s="1"/>
      <c r="B3" s="1"/>
      <c r="C3" s="1"/>
      <c r="E3" s="1" t="s">
        <v>3</v>
      </c>
    </row>
    <row r="4" spans="1:3" ht="15">
      <c r="A4" s="1"/>
      <c r="B4" s="1"/>
      <c r="C4" s="1"/>
    </row>
    <row r="5" spans="1:5" ht="43.5" customHeight="1">
      <c r="A5" s="269" t="s">
        <v>373</v>
      </c>
      <c r="B5" s="269"/>
      <c r="C5" s="269"/>
      <c r="D5" s="270"/>
      <c r="E5" s="270"/>
    </row>
    <row r="6" ht="15.75" thickBot="1"/>
    <row r="7" spans="1:5" ht="15.75" customHeight="1">
      <c r="A7" s="280" t="s">
        <v>212</v>
      </c>
      <c r="B7" s="273" t="s">
        <v>6</v>
      </c>
      <c r="C7" s="273" t="s">
        <v>1</v>
      </c>
      <c r="D7" s="273"/>
      <c r="E7" s="274"/>
    </row>
    <row r="8" spans="1:5" ht="15">
      <c r="A8" s="281"/>
      <c r="B8" s="275"/>
      <c r="C8" s="275"/>
      <c r="D8" s="275"/>
      <c r="E8" s="276"/>
    </row>
    <row r="9" spans="1:5" ht="15.75">
      <c r="A9" s="204"/>
      <c r="B9" s="275"/>
      <c r="C9" s="77">
        <v>2021</v>
      </c>
      <c r="D9" s="77">
        <v>2022</v>
      </c>
      <c r="E9" s="203">
        <v>2023</v>
      </c>
    </row>
    <row r="10" spans="1:5" ht="15.75">
      <c r="A10" s="205">
        <v>1</v>
      </c>
      <c r="B10" s="200">
        <v>2</v>
      </c>
      <c r="C10" s="77">
        <v>3</v>
      </c>
      <c r="D10" s="77">
        <v>4</v>
      </c>
      <c r="E10" s="203">
        <v>5</v>
      </c>
    </row>
    <row r="11" spans="1:5" ht="28.5">
      <c r="A11" s="206" t="s">
        <v>168</v>
      </c>
      <c r="B11" s="123" t="s">
        <v>166</v>
      </c>
      <c r="C11" s="124">
        <f>C12+C17+C21+C39+C44</f>
        <v>372346.61</v>
      </c>
      <c r="D11" s="124">
        <f>D12+D21+D39+D44</f>
        <v>311463.72</v>
      </c>
      <c r="E11" s="124">
        <f>E12+E21+E39+E44</f>
        <v>311463.72</v>
      </c>
    </row>
    <row r="12" spans="1:5" ht="15.75">
      <c r="A12" s="206" t="s">
        <v>169</v>
      </c>
      <c r="B12" s="125" t="s">
        <v>9</v>
      </c>
      <c r="C12" s="124">
        <f>C13</f>
        <v>39600</v>
      </c>
      <c r="D12" s="124">
        <f>D13</f>
        <v>40000</v>
      </c>
      <c r="E12" s="207">
        <f>E13</f>
        <v>40000</v>
      </c>
    </row>
    <row r="13" spans="1:5" ht="15" customHeight="1">
      <c r="A13" s="272" t="s">
        <v>170</v>
      </c>
      <c r="B13" s="277" t="s">
        <v>10</v>
      </c>
      <c r="C13" s="268">
        <f>C16</f>
        <v>39600</v>
      </c>
      <c r="D13" s="268">
        <f>D16</f>
        <v>40000</v>
      </c>
      <c r="E13" s="271">
        <f>E16</f>
        <v>40000</v>
      </c>
    </row>
    <row r="14" spans="1:5" ht="9.75" customHeight="1">
      <c r="A14" s="272"/>
      <c r="B14" s="277"/>
      <c r="C14" s="268"/>
      <c r="D14" s="268"/>
      <c r="E14" s="271"/>
    </row>
    <row r="15" spans="1:5" ht="105">
      <c r="A15" s="209" t="s">
        <v>241</v>
      </c>
      <c r="B15" s="128" t="s">
        <v>301</v>
      </c>
      <c r="C15" s="127">
        <f>C16</f>
        <v>39600</v>
      </c>
      <c r="D15" s="127">
        <v>40000</v>
      </c>
      <c r="E15" s="208">
        <v>40000</v>
      </c>
    </row>
    <row r="16" spans="1:5" ht="105">
      <c r="A16" s="209" t="s">
        <v>242</v>
      </c>
      <c r="B16" s="128" t="s">
        <v>167</v>
      </c>
      <c r="C16" s="127">
        <v>39600</v>
      </c>
      <c r="D16" s="127">
        <v>40000</v>
      </c>
      <c r="E16" s="208">
        <v>40000</v>
      </c>
    </row>
    <row r="17" spans="1:5" ht="15.75">
      <c r="A17" s="266" t="s">
        <v>448</v>
      </c>
      <c r="B17" s="123" t="s">
        <v>449</v>
      </c>
      <c r="C17" s="124">
        <f aca="true" t="shared" si="0" ref="C17:E19">C18</f>
        <v>400</v>
      </c>
      <c r="D17" s="124">
        <f t="shared" si="0"/>
        <v>0</v>
      </c>
      <c r="E17" s="124">
        <f t="shared" si="0"/>
        <v>0</v>
      </c>
    </row>
    <row r="18" spans="1:5" ht="15.75">
      <c r="A18" s="267" t="s">
        <v>450</v>
      </c>
      <c r="B18" s="128" t="s">
        <v>451</v>
      </c>
      <c r="C18" s="127">
        <f t="shared" si="0"/>
        <v>400</v>
      </c>
      <c r="D18" s="127">
        <f t="shared" si="0"/>
        <v>0</v>
      </c>
      <c r="E18" s="127">
        <f t="shared" si="0"/>
        <v>0</v>
      </c>
    </row>
    <row r="19" spans="1:5" ht="15.75">
      <c r="A19" s="267" t="s">
        <v>452</v>
      </c>
      <c r="B19" s="128" t="s">
        <v>451</v>
      </c>
      <c r="C19" s="127">
        <f t="shared" si="0"/>
        <v>400</v>
      </c>
      <c r="D19" s="127">
        <f t="shared" si="0"/>
        <v>0</v>
      </c>
      <c r="E19" s="127">
        <f t="shared" si="0"/>
        <v>0</v>
      </c>
    </row>
    <row r="20" spans="1:5" ht="15.75">
      <c r="A20" s="267" t="s">
        <v>453</v>
      </c>
      <c r="B20" s="128" t="s">
        <v>451</v>
      </c>
      <c r="C20" s="127">
        <v>400</v>
      </c>
      <c r="D20" s="127">
        <v>0</v>
      </c>
      <c r="E20" s="127">
        <v>0</v>
      </c>
    </row>
    <row r="21" spans="1:5" ht="15" customHeight="1">
      <c r="A21" s="210" t="s">
        <v>165</v>
      </c>
      <c r="B21" s="125" t="s">
        <v>11</v>
      </c>
      <c r="C21" s="124">
        <f>SUM(C22+C28)</f>
        <v>187000</v>
      </c>
      <c r="D21" s="124">
        <f>SUM(D22+D28)</f>
        <v>171463.72</v>
      </c>
      <c r="E21" s="207">
        <f>SUM(E22+E28)</f>
        <v>171463.72</v>
      </c>
    </row>
    <row r="22" spans="1:5" ht="27" customHeight="1">
      <c r="A22" s="272" t="s">
        <v>173</v>
      </c>
      <c r="B22" s="277" t="s">
        <v>12</v>
      </c>
      <c r="C22" s="268">
        <f>C26</f>
        <v>30500</v>
      </c>
      <c r="D22" s="268">
        <f>D26</f>
        <v>19963.72</v>
      </c>
      <c r="E22" s="271">
        <f>E26</f>
        <v>19963.72</v>
      </c>
    </row>
    <row r="23" spans="1:5" ht="35.25" customHeight="1" hidden="1">
      <c r="A23" s="272"/>
      <c r="B23" s="277"/>
      <c r="C23" s="268"/>
      <c r="D23" s="268"/>
      <c r="E23" s="271"/>
    </row>
    <row r="24" spans="1:5" ht="64.5" customHeight="1">
      <c r="A24" s="272" t="s">
        <v>172</v>
      </c>
      <c r="B24" s="277" t="s">
        <v>13</v>
      </c>
      <c r="C24" s="268">
        <f>C26</f>
        <v>30500</v>
      </c>
      <c r="D24" s="268">
        <f>D26</f>
        <v>19963.72</v>
      </c>
      <c r="E24" s="271">
        <f>E26</f>
        <v>19963.72</v>
      </c>
    </row>
    <row r="25" spans="1:5" ht="3" customHeight="1">
      <c r="A25" s="272"/>
      <c r="B25" s="277"/>
      <c r="C25" s="268"/>
      <c r="D25" s="268"/>
      <c r="E25" s="271"/>
    </row>
    <row r="26" spans="1:5" ht="24" customHeight="1">
      <c r="A26" s="278" t="s">
        <v>243</v>
      </c>
      <c r="B26" s="277" t="s">
        <v>23</v>
      </c>
      <c r="C26" s="268">
        <v>30500</v>
      </c>
      <c r="D26" s="268">
        <v>19963.72</v>
      </c>
      <c r="E26" s="271">
        <v>19963.72</v>
      </c>
    </row>
    <row r="27" spans="1:5" ht="45.75" customHeight="1">
      <c r="A27" s="278"/>
      <c r="B27" s="277"/>
      <c r="C27" s="268"/>
      <c r="D27" s="268"/>
      <c r="E27" s="271"/>
    </row>
    <row r="28" spans="1:5" ht="15" customHeight="1">
      <c r="A28" s="272" t="s">
        <v>176</v>
      </c>
      <c r="B28" s="277" t="s">
        <v>14</v>
      </c>
      <c r="C28" s="268">
        <f>C30+C36</f>
        <v>156500</v>
      </c>
      <c r="D28" s="268">
        <f>D30+D36</f>
        <v>151500</v>
      </c>
      <c r="E28" s="271">
        <f>E30+E36</f>
        <v>151500</v>
      </c>
    </row>
    <row r="29" spans="1:5" ht="15" customHeight="1">
      <c r="A29" s="272"/>
      <c r="B29" s="277"/>
      <c r="C29" s="268"/>
      <c r="D29" s="268"/>
      <c r="E29" s="271"/>
    </row>
    <row r="30" spans="1:5" ht="26.25" customHeight="1">
      <c r="A30" s="272" t="s">
        <v>175</v>
      </c>
      <c r="B30" s="277" t="s">
        <v>174</v>
      </c>
      <c r="C30" s="268">
        <f>C34</f>
        <v>15000</v>
      </c>
      <c r="D30" s="268">
        <f>D34</f>
        <v>1500</v>
      </c>
      <c r="E30" s="271">
        <f>E34</f>
        <v>1500</v>
      </c>
    </row>
    <row r="31" spans="1:5" ht="57" customHeight="1" hidden="1">
      <c r="A31" s="272"/>
      <c r="B31" s="277"/>
      <c r="C31" s="268"/>
      <c r="D31" s="268"/>
      <c r="E31" s="271"/>
    </row>
    <row r="32" spans="1:5" ht="67.5" customHeight="1">
      <c r="A32" s="278" t="s">
        <v>244</v>
      </c>
      <c r="B32" s="277" t="s">
        <v>25</v>
      </c>
      <c r="C32" s="268">
        <f>C34</f>
        <v>15000</v>
      </c>
      <c r="D32" s="268">
        <f>D34</f>
        <v>1500</v>
      </c>
      <c r="E32" s="271">
        <f>E34</f>
        <v>1500</v>
      </c>
    </row>
    <row r="33" spans="1:5" ht="15" hidden="1">
      <c r="A33" s="278"/>
      <c r="B33" s="277"/>
      <c r="C33" s="268"/>
      <c r="D33" s="268"/>
      <c r="E33" s="271"/>
    </row>
    <row r="34" spans="1:5" ht="64.5" customHeight="1">
      <c r="A34" s="278" t="s">
        <v>245</v>
      </c>
      <c r="B34" s="277" t="s">
        <v>25</v>
      </c>
      <c r="C34" s="268">
        <v>15000</v>
      </c>
      <c r="D34" s="268">
        <v>1500</v>
      </c>
      <c r="E34" s="271">
        <v>1500</v>
      </c>
    </row>
    <row r="35" spans="1:5" ht="15" customHeight="1" hidden="1">
      <c r="A35" s="278"/>
      <c r="B35" s="277"/>
      <c r="C35" s="268"/>
      <c r="D35" s="268"/>
      <c r="E35" s="271"/>
    </row>
    <row r="36" spans="1:5" ht="23.25" customHeight="1">
      <c r="A36" s="209" t="s">
        <v>177</v>
      </c>
      <c r="B36" s="128" t="s">
        <v>178</v>
      </c>
      <c r="C36" s="127">
        <f>C38</f>
        <v>141500</v>
      </c>
      <c r="D36" s="127">
        <f>D38</f>
        <v>150000</v>
      </c>
      <c r="E36" s="208">
        <f>E38</f>
        <v>150000</v>
      </c>
    </row>
    <row r="37" spans="1:5" ht="66.75" customHeight="1">
      <c r="A37" s="209" t="s">
        <v>246</v>
      </c>
      <c r="B37" s="128" t="s">
        <v>24</v>
      </c>
      <c r="C37" s="127">
        <f>C38</f>
        <v>141500</v>
      </c>
      <c r="D37" s="127">
        <f>D38</f>
        <v>150000</v>
      </c>
      <c r="E37" s="208">
        <f>E38</f>
        <v>150000</v>
      </c>
    </row>
    <row r="38" spans="1:5" ht="61.5" customHeight="1">
      <c r="A38" s="209" t="s">
        <v>247</v>
      </c>
      <c r="B38" s="128" t="s">
        <v>302</v>
      </c>
      <c r="C38" s="127">
        <v>141500</v>
      </c>
      <c r="D38" s="127">
        <v>150000</v>
      </c>
      <c r="E38" s="208">
        <v>150000</v>
      </c>
    </row>
    <row r="39" spans="1:5" ht="71.25">
      <c r="A39" s="212" t="s">
        <v>360</v>
      </c>
      <c r="B39" s="123" t="s">
        <v>361</v>
      </c>
      <c r="C39" s="124">
        <f aca="true" t="shared" si="1" ref="C39:E40">C40</f>
        <v>140346.61</v>
      </c>
      <c r="D39" s="124">
        <f t="shared" si="1"/>
        <v>100000</v>
      </c>
      <c r="E39" s="207">
        <f t="shared" si="1"/>
        <v>100000</v>
      </c>
    </row>
    <row r="40" spans="1:5" ht="135">
      <c r="A40" s="209" t="s">
        <v>362</v>
      </c>
      <c r="B40" s="128" t="s">
        <v>363</v>
      </c>
      <c r="C40" s="127">
        <f t="shared" si="1"/>
        <v>140346.61</v>
      </c>
      <c r="D40" s="127">
        <f t="shared" si="1"/>
        <v>100000</v>
      </c>
      <c r="E40" s="208">
        <f t="shared" si="1"/>
        <v>100000</v>
      </c>
    </row>
    <row r="41" spans="1:5" ht="120">
      <c r="A41" s="209" t="s">
        <v>364</v>
      </c>
      <c r="B41" s="128" t="s">
        <v>365</v>
      </c>
      <c r="C41" s="127">
        <f aca="true" t="shared" si="2" ref="C41:E42">C42</f>
        <v>140346.61</v>
      </c>
      <c r="D41" s="127">
        <f t="shared" si="2"/>
        <v>100000</v>
      </c>
      <c r="E41" s="208">
        <f t="shared" si="2"/>
        <v>100000</v>
      </c>
    </row>
    <row r="42" spans="1:5" ht="105">
      <c r="A42" s="209" t="s">
        <v>366</v>
      </c>
      <c r="B42" s="128" t="s">
        <v>367</v>
      </c>
      <c r="C42" s="127">
        <f t="shared" si="2"/>
        <v>140346.61</v>
      </c>
      <c r="D42" s="127">
        <f t="shared" si="2"/>
        <v>100000</v>
      </c>
      <c r="E42" s="208">
        <f t="shared" si="2"/>
        <v>100000</v>
      </c>
    </row>
    <row r="43" spans="1:9" ht="105">
      <c r="A43" s="209" t="s">
        <v>368</v>
      </c>
      <c r="B43" s="128" t="s">
        <v>367</v>
      </c>
      <c r="C43" s="127">
        <v>140346.61</v>
      </c>
      <c r="D43" s="127">
        <v>100000</v>
      </c>
      <c r="E43" s="208">
        <v>100000</v>
      </c>
      <c r="I43" s="264"/>
    </row>
    <row r="44" spans="1:5" ht="15.75">
      <c r="A44" s="260" t="s">
        <v>423</v>
      </c>
      <c r="B44" s="123" t="s">
        <v>424</v>
      </c>
      <c r="C44" s="124">
        <f aca="true" t="shared" si="3" ref="C44:E46">C45</f>
        <v>5000</v>
      </c>
      <c r="D44" s="124">
        <f t="shared" si="3"/>
        <v>0</v>
      </c>
      <c r="E44" s="124">
        <f t="shared" si="3"/>
        <v>0</v>
      </c>
    </row>
    <row r="45" spans="1:5" ht="15.75">
      <c r="A45" s="262" t="s">
        <v>427</v>
      </c>
      <c r="B45" s="128" t="s">
        <v>425</v>
      </c>
      <c r="C45" s="127">
        <f t="shared" si="3"/>
        <v>5000</v>
      </c>
      <c r="D45" s="127">
        <f t="shared" si="3"/>
        <v>0</v>
      </c>
      <c r="E45" s="127">
        <f t="shared" si="3"/>
        <v>0</v>
      </c>
    </row>
    <row r="46" spans="1:5" ht="30">
      <c r="A46" s="263" t="s">
        <v>428</v>
      </c>
      <c r="B46" s="128" t="s">
        <v>426</v>
      </c>
      <c r="C46" s="127">
        <f t="shared" si="3"/>
        <v>5000</v>
      </c>
      <c r="D46" s="127">
        <f t="shared" si="3"/>
        <v>0</v>
      </c>
      <c r="E46" s="127">
        <f t="shared" si="3"/>
        <v>0</v>
      </c>
    </row>
    <row r="47" spans="1:5" ht="30">
      <c r="A47" s="261" t="s">
        <v>429</v>
      </c>
      <c r="B47" s="128" t="s">
        <v>426</v>
      </c>
      <c r="C47" s="127">
        <v>5000</v>
      </c>
      <c r="D47" s="127">
        <v>0</v>
      </c>
      <c r="E47" s="127">
        <v>0</v>
      </c>
    </row>
    <row r="48" spans="1:5" ht="24" customHeight="1">
      <c r="A48" s="212" t="s">
        <v>181</v>
      </c>
      <c r="B48" s="123" t="s">
        <v>182</v>
      </c>
      <c r="C48" s="124">
        <f>C49</f>
        <v>5024826.0600000005</v>
      </c>
      <c r="D48" s="124">
        <f>D49</f>
        <v>3364620.81</v>
      </c>
      <c r="E48" s="207">
        <f>E49</f>
        <v>3322820.81</v>
      </c>
    </row>
    <row r="49" spans="1:5" ht="44.25" customHeight="1">
      <c r="A49" s="212" t="s">
        <v>184</v>
      </c>
      <c r="B49" s="123" t="s">
        <v>183</v>
      </c>
      <c r="C49" s="124">
        <f>C50+C61+C68+C73</f>
        <v>5024826.0600000005</v>
      </c>
      <c r="D49" s="124">
        <f>D50+D61+D68+D73</f>
        <v>3364620.81</v>
      </c>
      <c r="E49" s="207">
        <f>E50+E61+E68+E73</f>
        <v>3322820.81</v>
      </c>
    </row>
    <row r="50" spans="1:5" ht="44.25" customHeight="1">
      <c r="A50" s="282" t="s">
        <v>303</v>
      </c>
      <c r="B50" s="287" t="s">
        <v>17</v>
      </c>
      <c r="C50" s="284">
        <f>C52+C58</f>
        <v>3370210</v>
      </c>
      <c r="D50" s="290">
        <f>D52+D58</f>
        <v>2621700</v>
      </c>
      <c r="E50" s="286">
        <f>E52+E58</f>
        <v>2576300</v>
      </c>
    </row>
    <row r="51" spans="1:5" ht="0.75" customHeight="1">
      <c r="A51" s="283"/>
      <c r="B51" s="288"/>
      <c r="C51" s="285"/>
      <c r="D51" s="290"/>
      <c r="E51" s="286"/>
    </row>
    <row r="52" spans="1:5" ht="32.25" customHeight="1">
      <c r="A52" s="272" t="s">
        <v>304</v>
      </c>
      <c r="B52" s="293" t="s">
        <v>18</v>
      </c>
      <c r="C52" s="268">
        <f>C54</f>
        <v>3055100</v>
      </c>
      <c r="D52" s="268">
        <f>D54</f>
        <v>2621700</v>
      </c>
      <c r="E52" s="271">
        <f>E54</f>
        <v>2576300</v>
      </c>
    </row>
    <row r="53" spans="1:5" ht="65.25" customHeight="1" hidden="1">
      <c r="A53" s="272"/>
      <c r="B53" s="293"/>
      <c r="C53" s="268"/>
      <c r="D53" s="268"/>
      <c r="E53" s="271"/>
    </row>
    <row r="54" spans="1:5" ht="15" customHeight="1">
      <c r="A54" s="272" t="s">
        <v>305</v>
      </c>
      <c r="B54" s="289" t="s">
        <v>431</v>
      </c>
      <c r="C54" s="268">
        <f>C56</f>
        <v>3055100</v>
      </c>
      <c r="D54" s="268">
        <f>D56</f>
        <v>2621700</v>
      </c>
      <c r="E54" s="271">
        <f>E56</f>
        <v>2576300</v>
      </c>
    </row>
    <row r="55" spans="1:5" ht="33" customHeight="1">
      <c r="A55" s="272"/>
      <c r="B55" s="289"/>
      <c r="C55" s="268"/>
      <c r="D55" s="268"/>
      <c r="E55" s="271"/>
    </row>
    <row r="56" spans="1:5" ht="15" customHeight="1">
      <c r="A56" s="278" t="s">
        <v>306</v>
      </c>
      <c r="B56" s="289" t="s">
        <v>430</v>
      </c>
      <c r="C56" s="268">
        <v>3055100</v>
      </c>
      <c r="D56" s="268">
        <v>2621700</v>
      </c>
      <c r="E56" s="271">
        <v>2576300</v>
      </c>
    </row>
    <row r="57" spans="1:5" ht="31.5" customHeight="1">
      <c r="A57" s="278"/>
      <c r="B57" s="289"/>
      <c r="C57" s="268"/>
      <c r="D57" s="268"/>
      <c r="E57" s="271"/>
    </row>
    <row r="58" spans="1:5" ht="39.75" customHeight="1">
      <c r="A58" s="211" t="s">
        <v>307</v>
      </c>
      <c r="B58" s="126" t="s">
        <v>223</v>
      </c>
      <c r="C58" s="127">
        <f aca="true" t="shared" si="4" ref="C58:E59">C59</f>
        <v>315110</v>
      </c>
      <c r="D58" s="127">
        <f t="shared" si="4"/>
        <v>0</v>
      </c>
      <c r="E58" s="208">
        <f t="shared" si="4"/>
        <v>0</v>
      </c>
    </row>
    <row r="59" spans="1:5" ht="57" customHeight="1">
      <c r="A59" s="211" t="s">
        <v>308</v>
      </c>
      <c r="B59" s="126" t="s">
        <v>27</v>
      </c>
      <c r="C59" s="127">
        <f t="shared" si="4"/>
        <v>315110</v>
      </c>
      <c r="D59" s="127">
        <f t="shared" si="4"/>
        <v>0</v>
      </c>
      <c r="E59" s="208">
        <f t="shared" si="4"/>
        <v>0</v>
      </c>
    </row>
    <row r="60" spans="1:5" ht="54" customHeight="1">
      <c r="A60" s="211" t="s">
        <v>309</v>
      </c>
      <c r="B60" s="126" t="s">
        <v>27</v>
      </c>
      <c r="C60" s="127">
        <v>315110</v>
      </c>
      <c r="D60" s="127">
        <v>0</v>
      </c>
      <c r="E60" s="208">
        <v>0</v>
      </c>
    </row>
    <row r="61" spans="1:5" ht="50.25" customHeight="1">
      <c r="A61" s="212" t="s">
        <v>310</v>
      </c>
      <c r="B61" s="201" t="s">
        <v>191</v>
      </c>
      <c r="C61" s="124">
        <f>C62+C65</f>
        <v>663610</v>
      </c>
      <c r="D61" s="124">
        <f>D65</f>
        <v>0</v>
      </c>
      <c r="E61" s="207">
        <f>E65</f>
        <v>0</v>
      </c>
    </row>
    <row r="62" spans="1:5" ht="33.75" customHeight="1">
      <c r="A62" s="209" t="s">
        <v>407</v>
      </c>
      <c r="B62" s="202" t="s">
        <v>410</v>
      </c>
      <c r="C62" s="127">
        <f aca="true" t="shared" si="5" ref="C62:E63">C63</f>
        <v>455000</v>
      </c>
      <c r="D62" s="127">
        <f t="shared" si="5"/>
        <v>0</v>
      </c>
      <c r="E62" s="208">
        <f t="shared" si="5"/>
        <v>0</v>
      </c>
    </row>
    <row r="63" spans="1:5" ht="50.25" customHeight="1">
      <c r="A63" s="209" t="s">
        <v>408</v>
      </c>
      <c r="B63" s="202" t="s">
        <v>411</v>
      </c>
      <c r="C63" s="127">
        <f t="shared" si="5"/>
        <v>455000</v>
      </c>
      <c r="D63" s="127">
        <f t="shared" si="5"/>
        <v>0</v>
      </c>
      <c r="E63" s="208">
        <f t="shared" si="5"/>
        <v>0</v>
      </c>
    </row>
    <row r="64" spans="1:5" ht="50.25" customHeight="1">
      <c r="A64" s="209" t="s">
        <v>409</v>
      </c>
      <c r="B64" s="202" t="s">
        <v>411</v>
      </c>
      <c r="C64" s="127">
        <v>455000</v>
      </c>
      <c r="D64" s="127">
        <v>0</v>
      </c>
      <c r="E64" s="208">
        <v>0</v>
      </c>
    </row>
    <row r="65" spans="1:5" ht="26.25" customHeight="1">
      <c r="A65" s="209" t="s">
        <v>311</v>
      </c>
      <c r="B65" s="202" t="s">
        <v>192</v>
      </c>
      <c r="C65" s="127">
        <f>C66</f>
        <v>208610</v>
      </c>
      <c r="D65" s="127">
        <v>0</v>
      </c>
      <c r="E65" s="208">
        <v>0</v>
      </c>
    </row>
    <row r="66" spans="1:5" ht="30">
      <c r="A66" s="209" t="s">
        <v>312</v>
      </c>
      <c r="B66" s="202" t="s">
        <v>193</v>
      </c>
      <c r="C66" s="127">
        <f>C67</f>
        <v>208610</v>
      </c>
      <c r="D66" s="127">
        <v>0</v>
      </c>
      <c r="E66" s="208">
        <v>0</v>
      </c>
    </row>
    <row r="67" spans="1:5" ht="30">
      <c r="A67" s="209" t="s">
        <v>313</v>
      </c>
      <c r="B67" s="202" t="s">
        <v>193</v>
      </c>
      <c r="C67" s="127">
        <v>208610</v>
      </c>
      <c r="D67" s="127">
        <v>0</v>
      </c>
      <c r="E67" s="208">
        <v>0</v>
      </c>
    </row>
    <row r="68" spans="1:5" ht="15" customHeight="1">
      <c r="A68" s="291" t="s">
        <v>314</v>
      </c>
      <c r="B68" s="292" t="s">
        <v>194</v>
      </c>
      <c r="C68" s="290">
        <f>C70</f>
        <v>93000</v>
      </c>
      <c r="D68" s="290">
        <f>D70</f>
        <v>93900</v>
      </c>
      <c r="E68" s="286">
        <f>E70</f>
        <v>97500</v>
      </c>
    </row>
    <row r="69" spans="1:5" ht="15" customHeight="1">
      <c r="A69" s="291"/>
      <c r="B69" s="292"/>
      <c r="C69" s="290"/>
      <c r="D69" s="290"/>
      <c r="E69" s="286"/>
    </row>
    <row r="70" spans="1:5" ht="45">
      <c r="A70" s="209" t="s">
        <v>315</v>
      </c>
      <c r="B70" s="202" t="s">
        <v>195</v>
      </c>
      <c r="C70" s="127">
        <f aca="true" t="shared" si="6" ref="C70:E71">C71</f>
        <v>93000</v>
      </c>
      <c r="D70" s="127">
        <f t="shared" si="6"/>
        <v>93900</v>
      </c>
      <c r="E70" s="208">
        <f t="shared" si="6"/>
        <v>97500</v>
      </c>
    </row>
    <row r="71" spans="1:5" ht="60">
      <c r="A71" s="209" t="s">
        <v>316</v>
      </c>
      <c r="B71" s="202" t="s">
        <v>196</v>
      </c>
      <c r="C71" s="127">
        <f t="shared" si="6"/>
        <v>93000</v>
      </c>
      <c r="D71" s="127">
        <f t="shared" si="6"/>
        <v>93900</v>
      </c>
      <c r="E71" s="208">
        <f t="shared" si="6"/>
        <v>97500</v>
      </c>
    </row>
    <row r="72" spans="1:5" ht="60">
      <c r="A72" s="209" t="s">
        <v>317</v>
      </c>
      <c r="B72" s="202" t="s">
        <v>196</v>
      </c>
      <c r="C72" s="127">
        <v>93000</v>
      </c>
      <c r="D72" s="127">
        <v>93900</v>
      </c>
      <c r="E72" s="208">
        <v>97500</v>
      </c>
    </row>
    <row r="73" spans="1:5" ht="15.75">
      <c r="A73" s="212" t="s">
        <v>318</v>
      </c>
      <c r="B73" s="123" t="s">
        <v>204</v>
      </c>
      <c r="C73" s="124">
        <f>C74</f>
        <v>898006.06</v>
      </c>
      <c r="D73" s="124">
        <f>D74</f>
        <v>649020.81</v>
      </c>
      <c r="E73" s="124">
        <f>E74</f>
        <v>649020.81</v>
      </c>
    </row>
    <row r="74" spans="1:5" ht="90">
      <c r="A74" s="209" t="s">
        <v>319</v>
      </c>
      <c r="B74" s="128" t="s">
        <v>205</v>
      </c>
      <c r="C74" s="127">
        <f aca="true" t="shared" si="7" ref="C74:E75">C75</f>
        <v>898006.06</v>
      </c>
      <c r="D74" s="127">
        <f t="shared" si="7"/>
        <v>649020.81</v>
      </c>
      <c r="E74" s="208">
        <f t="shared" si="7"/>
        <v>649020.81</v>
      </c>
    </row>
    <row r="75" spans="1:5" ht="105">
      <c r="A75" s="209" t="s">
        <v>320</v>
      </c>
      <c r="B75" s="128" t="s">
        <v>206</v>
      </c>
      <c r="C75" s="127">
        <f t="shared" si="7"/>
        <v>898006.06</v>
      </c>
      <c r="D75" s="127">
        <f t="shared" si="7"/>
        <v>649020.81</v>
      </c>
      <c r="E75" s="208">
        <f t="shared" si="7"/>
        <v>649020.81</v>
      </c>
    </row>
    <row r="76" spans="1:5" ht="105">
      <c r="A76" s="209" t="s">
        <v>321</v>
      </c>
      <c r="B76" s="128" t="s">
        <v>20</v>
      </c>
      <c r="C76" s="127">
        <v>898006.06</v>
      </c>
      <c r="D76" s="127">
        <v>649020.81</v>
      </c>
      <c r="E76" s="208">
        <v>649020.81</v>
      </c>
    </row>
    <row r="77" spans="1:5" ht="16.5" thickBot="1">
      <c r="A77" s="213" t="s">
        <v>21</v>
      </c>
      <c r="B77" s="214"/>
      <c r="C77" s="215">
        <f>C11+C48</f>
        <v>5397172.670000001</v>
      </c>
      <c r="D77" s="215">
        <f>D11+D48</f>
        <v>3676084.5300000003</v>
      </c>
      <c r="E77" s="216">
        <f>E11+E48</f>
        <v>3634284.5300000003</v>
      </c>
    </row>
  </sheetData>
  <sheetProtection/>
  <mergeCells count="71">
    <mergeCell ref="A54:A55"/>
    <mergeCell ref="D30:D31"/>
    <mergeCell ref="A68:A69"/>
    <mergeCell ref="B68:B69"/>
    <mergeCell ref="C68:C69"/>
    <mergeCell ref="D68:D69"/>
    <mergeCell ref="C52:C53"/>
    <mergeCell ref="A56:A57"/>
    <mergeCell ref="B56:B57"/>
    <mergeCell ref="B52:B53"/>
    <mergeCell ref="A52:A53"/>
    <mergeCell ref="E50:E51"/>
    <mergeCell ref="B50:B51"/>
    <mergeCell ref="B32:B33"/>
    <mergeCell ref="C54:C55"/>
    <mergeCell ref="E28:E29"/>
    <mergeCell ref="D52:D53"/>
    <mergeCell ref="B54:B55"/>
    <mergeCell ref="C32:C33"/>
    <mergeCell ref="D54:D55"/>
    <mergeCell ref="D50:D51"/>
    <mergeCell ref="A28:A29"/>
    <mergeCell ref="E30:E31"/>
    <mergeCell ref="E52:E53"/>
    <mergeCell ref="E54:E55"/>
    <mergeCell ref="C50:C51"/>
    <mergeCell ref="E68:E69"/>
    <mergeCell ref="D34:D35"/>
    <mergeCell ref="C56:C57"/>
    <mergeCell ref="D56:D57"/>
    <mergeCell ref="E56:E57"/>
    <mergeCell ref="C28:C29"/>
    <mergeCell ref="B28:B29"/>
    <mergeCell ref="C24:C25"/>
    <mergeCell ref="A50:A51"/>
    <mergeCell ref="D32:D33"/>
    <mergeCell ref="E24:E25"/>
    <mergeCell ref="A34:A35"/>
    <mergeCell ref="B34:B35"/>
    <mergeCell ref="C34:C35"/>
    <mergeCell ref="E34:E35"/>
    <mergeCell ref="A7:A8"/>
    <mergeCell ref="D24:D25"/>
    <mergeCell ref="A13:A14"/>
    <mergeCell ref="A32:A33"/>
    <mergeCell ref="D28:D29"/>
    <mergeCell ref="E13:E14"/>
    <mergeCell ref="A30:A31"/>
    <mergeCell ref="B30:B31"/>
    <mergeCell ref="C30:C31"/>
    <mergeCell ref="E32:E33"/>
    <mergeCell ref="A26:A27"/>
    <mergeCell ref="B26:B27"/>
    <mergeCell ref="C1:E1"/>
    <mergeCell ref="A22:A23"/>
    <mergeCell ref="B22:B23"/>
    <mergeCell ref="C22:C23"/>
    <mergeCell ref="D22:D23"/>
    <mergeCell ref="D26:D27"/>
    <mergeCell ref="C2:E2"/>
    <mergeCell ref="B24:B25"/>
    <mergeCell ref="C26:C27"/>
    <mergeCell ref="C13:C14"/>
    <mergeCell ref="A5:E5"/>
    <mergeCell ref="E22:E23"/>
    <mergeCell ref="E26:E27"/>
    <mergeCell ref="A24:A25"/>
    <mergeCell ref="C7:E8"/>
    <mergeCell ref="B13:B14"/>
    <mergeCell ref="B7:B9"/>
    <mergeCell ref="D13:D1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9">
      <selection activeCell="G2" sqref="G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10.25" customHeight="1">
      <c r="C1" s="279" t="s">
        <v>414</v>
      </c>
      <c r="D1" s="279"/>
      <c r="E1" s="279"/>
    </row>
    <row r="2" spans="1:6" ht="114.75" customHeight="1">
      <c r="A2" s="39"/>
      <c r="C2" s="334" t="s">
        <v>403</v>
      </c>
      <c r="D2" s="335"/>
      <c r="E2" s="335"/>
      <c r="F2" s="40"/>
    </row>
    <row r="3" spans="1:5" ht="105.75" customHeight="1">
      <c r="A3" s="336" t="s">
        <v>391</v>
      </c>
      <c r="B3" s="336"/>
      <c r="C3" s="336"/>
      <c r="D3" s="336"/>
      <c r="E3" s="336"/>
    </row>
    <row r="4" spans="1:5" ht="6.75" customHeight="1">
      <c r="A4" s="42"/>
      <c r="C4" s="41"/>
      <c r="D4" s="41"/>
      <c r="E4" s="41"/>
    </row>
    <row r="5" spans="1:5" ht="16.5" customHeight="1">
      <c r="A5" s="337" t="s">
        <v>95</v>
      </c>
      <c r="B5" s="338" t="s">
        <v>39</v>
      </c>
      <c r="C5" s="339" t="s">
        <v>1</v>
      </c>
      <c r="D5" s="339"/>
      <c r="E5" s="339"/>
    </row>
    <row r="6" spans="1:5" ht="29.25" customHeight="1">
      <c r="A6" s="337"/>
      <c r="B6" s="338"/>
      <c r="C6" s="45" t="s">
        <v>251</v>
      </c>
      <c r="D6" s="45" t="s">
        <v>324</v>
      </c>
      <c r="E6" s="45" t="s">
        <v>374</v>
      </c>
    </row>
    <row r="7" spans="1:5" ht="33">
      <c r="A7" s="46" t="s">
        <v>96</v>
      </c>
      <c r="B7" s="47" t="s">
        <v>97</v>
      </c>
      <c r="C7" s="48">
        <f>C8+C9+C12+C11+C10</f>
        <v>1743312.49</v>
      </c>
      <c r="D7" s="48">
        <f>SUM(D8:D12)</f>
        <v>1355562</v>
      </c>
      <c r="E7" s="48">
        <f>SUM(E8:E12)</f>
        <v>1363087</v>
      </c>
    </row>
    <row r="8" spans="1:5" ht="66">
      <c r="A8" s="49" t="s">
        <v>98</v>
      </c>
      <c r="B8" s="50" t="s">
        <v>99</v>
      </c>
      <c r="C8" s="51">
        <v>655000</v>
      </c>
      <c r="D8" s="52">
        <f>'[2]Прил.7'!H9</f>
        <v>539795</v>
      </c>
      <c r="E8" s="52">
        <f>'[2]Прил.7'!I9</f>
        <v>545000</v>
      </c>
    </row>
    <row r="9" spans="1:5" ht="99">
      <c r="A9" s="49" t="s">
        <v>100</v>
      </c>
      <c r="B9" s="50" t="s">
        <v>101</v>
      </c>
      <c r="C9" s="51">
        <f>'[2]Прил.7'!G10+'[2]Прил.7'!G11+'[2]Прил.7'!G12</f>
        <v>885690</v>
      </c>
      <c r="D9" s="51">
        <f>'[2]Прил.7'!H10+'[2]Прил.7'!H11+'[2]Прил.7'!H12</f>
        <v>727680</v>
      </c>
      <c r="E9" s="51">
        <f>'[2]Прил.7'!I10+'[2]Прил.7'!I11+'[2]Прил.7'!I12</f>
        <v>730000</v>
      </c>
    </row>
    <row r="10" spans="1:5" ht="82.5">
      <c r="A10" s="49" t="s">
        <v>371</v>
      </c>
      <c r="B10" s="50" t="s">
        <v>372</v>
      </c>
      <c r="C10" s="51">
        <v>38469.89</v>
      </c>
      <c r="D10" s="51">
        <v>43087</v>
      </c>
      <c r="E10" s="51">
        <v>43087</v>
      </c>
    </row>
    <row r="11" spans="1:5" ht="16.5">
      <c r="A11" s="49" t="s">
        <v>102</v>
      </c>
      <c r="B11" s="50" t="s">
        <v>103</v>
      </c>
      <c r="C11" s="51">
        <f>'[2]Прил.7'!G14</f>
        <v>50000</v>
      </c>
      <c r="D11" s="51">
        <f>'[2]Прил.7'!H14</f>
        <v>20000</v>
      </c>
      <c r="E11" s="51">
        <f>'[2]Прил.7'!I14</f>
        <v>20000</v>
      </c>
    </row>
    <row r="12" spans="1:5" s="43" customFormat="1" ht="33">
      <c r="A12" s="49" t="s">
        <v>104</v>
      </c>
      <c r="B12" s="50" t="s">
        <v>105</v>
      </c>
      <c r="C12" s="51">
        <v>114152.6</v>
      </c>
      <c r="D12" s="51">
        <f>'[2]Прил.7'!H15+'[2]Прил.7'!H16+'[2]Прил.7'!H17+'[2]Прил.7'!H18+'[2]Прил.7'!H19+'[2]Прил.7'!H20+'[2]Прил.7'!H21+'[2]Прил.7'!H22+'[2]Прил.7'!H23+'[2]Прил.7'!H24</f>
        <v>25000</v>
      </c>
      <c r="E12" s="51">
        <f>'[2]Прил.7'!I15+'[2]Прил.7'!I16+'[2]Прил.7'!I17+'[2]Прил.7'!I18+'[2]Прил.7'!I19+'[2]Прил.7'!I20+'[2]Прил.7'!I21+'[2]Прил.7'!I22+'[2]Прил.7'!I23+'[2]Прил.7'!I24</f>
        <v>25000</v>
      </c>
    </row>
    <row r="13" spans="1:5" ht="16.5">
      <c r="A13" s="46" t="s">
        <v>106</v>
      </c>
      <c r="B13" s="47" t="s">
        <v>107</v>
      </c>
      <c r="C13" s="48">
        <f>SUM(C14)</f>
        <v>93000</v>
      </c>
      <c r="D13" s="48">
        <f>SUM(D14)</f>
        <v>93900</v>
      </c>
      <c r="E13" s="48">
        <f>SUM(E14)</f>
        <v>97500</v>
      </c>
    </row>
    <row r="14" spans="1:5" ht="33">
      <c r="A14" s="49" t="s">
        <v>108</v>
      </c>
      <c r="B14" s="50" t="s">
        <v>109</v>
      </c>
      <c r="C14" s="51">
        <f>'[2]Прил.7'!G25</f>
        <v>93000</v>
      </c>
      <c r="D14" s="51">
        <f>'[2]Прил.7'!H25</f>
        <v>93900</v>
      </c>
      <c r="E14" s="51">
        <f>'[2]Прил.7'!I25</f>
        <v>97500</v>
      </c>
    </row>
    <row r="15" spans="1:5" ht="66">
      <c r="A15" s="46" t="s">
        <v>110</v>
      </c>
      <c r="B15" s="47" t="s">
        <v>111</v>
      </c>
      <c r="C15" s="48">
        <f>C16</f>
        <v>40000</v>
      </c>
      <c r="D15" s="48">
        <f>D16</f>
        <v>15000</v>
      </c>
      <c r="E15" s="48">
        <f>E16</f>
        <v>15000</v>
      </c>
    </row>
    <row r="16" spans="1:5" ht="66">
      <c r="A16" s="49" t="s">
        <v>249</v>
      </c>
      <c r="B16" s="50" t="s">
        <v>397</v>
      </c>
      <c r="C16" s="54">
        <f>'[2]Прил.7'!G26</f>
        <v>40000</v>
      </c>
      <c r="D16" s="54">
        <f>'[2]Прил.7'!H26</f>
        <v>15000</v>
      </c>
      <c r="E16" s="54">
        <f>'[2]Прил.7'!I26</f>
        <v>15000</v>
      </c>
    </row>
    <row r="17" spans="1:5" ht="33">
      <c r="A17" s="46" t="s">
        <v>112</v>
      </c>
      <c r="B17" s="47" t="s">
        <v>113</v>
      </c>
      <c r="C17" s="48">
        <f>SUM(C18:C19)</f>
        <v>570020.81</v>
      </c>
      <c r="D17" s="48">
        <f>SUM(D18:D19)</f>
        <v>570020.81</v>
      </c>
      <c r="E17" s="48">
        <f>SUM(E18:E19)</f>
        <v>570020.81</v>
      </c>
    </row>
    <row r="18" spans="1:5" ht="33">
      <c r="A18" s="49" t="s">
        <v>392</v>
      </c>
      <c r="B18" s="50" t="s">
        <v>393</v>
      </c>
      <c r="C18" s="51">
        <f>'[2]Прил.7'!G27+'[2]Прил.7'!G28</f>
        <v>569020.81</v>
      </c>
      <c r="D18" s="51">
        <f>'[2]Прил.7'!H27+'[2]Прил.7'!H28</f>
        <v>569020.81</v>
      </c>
      <c r="E18" s="51">
        <f>'[2]Прил.7'!I27+'[2]Прил.7'!I28</f>
        <v>569020.81</v>
      </c>
    </row>
    <row r="19" spans="1:5" ht="33">
      <c r="A19" s="49" t="s">
        <v>114</v>
      </c>
      <c r="B19" s="50" t="s">
        <v>115</v>
      </c>
      <c r="C19" s="51">
        <f>'[2]Прил.7'!G29</f>
        <v>1000</v>
      </c>
      <c r="D19" s="51">
        <f>'[2]Прил.7'!H29</f>
        <v>1000</v>
      </c>
      <c r="E19" s="51">
        <f>'[2]Прил.7'!I29</f>
        <v>1000</v>
      </c>
    </row>
    <row r="20" spans="1:5" s="44" customFormat="1" ht="49.5">
      <c r="A20" s="46" t="s">
        <v>116</v>
      </c>
      <c r="B20" s="47" t="s">
        <v>117</v>
      </c>
      <c r="C20" s="48">
        <f>SUM(C21:C22)</f>
        <v>1334709.3699999999</v>
      </c>
      <c r="D20" s="48">
        <f>D21+D22</f>
        <v>260000</v>
      </c>
      <c r="E20" s="48">
        <f>E21+E22</f>
        <v>230000</v>
      </c>
    </row>
    <row r="21" spans="1:5" ht="16.5">
      <c r="A21" s="49" t="s">
        <v>118</v>
      </c>
      <c r="B21" s="50" t="s">
        <v>119</v>
      </c>
      <c r="C21" s="51">
        <f>'[2]Прил.7'!G30+'[2]Прил.7'!G31</f>
        <v>175543.66</v>
      </c>
      <c r="D21" s="51">
        <f>'[2]Прил.7'!H30+'[2]Прил.7'!H31</f>
        <v>80000</v>
      </c>
      <c r="E21" s="51">
        <f>'[2]Прил.7'!I30+'[2]Прил.7'!I31</f>
        <v>80000</v>
      </c>
    </row>
    <row r="22" spans="1:5" s="43" customFormat="1" ht="16.5">
      <c r="A22" s="49" t="s">
        <v>120</v>
      </c>
      <c r="B22" s="50" t="s">
        <v>121</v>
      </c>
      <c r="C22" s="53">
        <f>'[2]Прил.7'!G33+'[2]Прил.7'!G34+'[2]Прил.7'!G35+'[2]Прил.7'!G36+'[2]Прил.7'!G32</f>
        <v>1159165.71</v>
      </c>
      <c r="D22" s="53">
        <f>'[2]Прил.7'!H33+'[2]Прил.7'!H34+'[2]Прил.7'!H35+'[2]Прил.7'!H36</f>
        <v>180000</v>
      </c>
      <c r="E22" s="53">
        <f>'[2]Прил.7'!I33+'[2]Прил.7'!I34+'[2]Прил.7'!I35+'[2]Прил.7'!I36</f>
        <v>150000</v>
      </c>
    </row>
    <row r="23" spans="1:5" ht="16.5">
      <c r="A23" s="46" t="s">
        <v>122</v>
      </c>
      <c r="B23" s="47" t="s">
        <v>123</v>
      </c>
      <c r="C23" s="55">
        <v>1000</v>
      </c>
      <c r="D23" s="55">
        <v>1000</v>
      </c>
      <c r="E23" s="55">
        <v>1000</v>
      </c>
    </row>
    <row r="24" spans="1:5" ht="16.5">
      <c r="A24" s="49" t="s">
        <v>133</v>
      </c>
      <c r="B24" s="50" t="s">
        <v>447</v>
      </c>
      <c r="C24" s="53">
        <f>'[2]Прил.7'!G37</f>
        <v>1000</v>
      </c>
      <c r="D24" s="53">
        <f>'[2]Прил.7'!H37</f>
        <v>1000</v>
      </c>
      <c r="E24" s="53">
        <f>'[2]Прил.7'!I37</f>
        <v>1000</v>
      </c>
    </row>
    <row r="25" spans="1:5" ht="33">
      <c r="A25" s="46" t="s">
        <v>124</v>
      </c>
      <c r="B25" s="47" t="s">
        <v>125</v>
      </c>
      <c r="C25" s="48">
        <f>C26</f>
        <v>1740110</v>
      </c>
      <c r="D25" s="48">
        <f>D26</f>
        <v>1192376.72</v>
      </c>
      <c r="E25" s="48">
        <f>E26</f>
        <v>1098516.72</v>
      </c>
    </row>
    <row r="26" spans="1:5" ht="16.5">
      <c r="A26" s="49" t="s">
        <v>126</v>
      </c>
      <c r="B26" s="50" t="s">
        <v>127</v>
      </c>
      <c r="C26" s="54">
        <f>'[2]Прил.7'!G38+'[2]Прил.7'!G39+'[2]Прил.7'!G40+'[2]Прил.7'!G41+'[2]Прил.7'!G42</f>
        <v>1740110</v>
      </c>
      <c r="D26" s="54">
        <f>'[2]Прил.7'!H38+'[2]Прил.7'!H39+'[2]Прил.7'!H40+'[2]Прил.7'!H41+'[2]Прил.7'!H42</f>
        <v>1192376.72</v>
      </c>
      <c r="E26" s="54">
        <f>'[2]Прил.7'!I38+'[2]Прил.7'!I39+'[2]Прил.7'!I40+'[2]Прил.7'!I41+'[2]Прил.7'!I42</f>
        <v>1098516.72</v>
      </c>
    </row>
    <row r="27" spans="1:5" ht="16.5">
      <c r="A27" s="46" t="s">
        <v>131</v>
      </c>
      <c r="B27" s="47" t="s">
        <v>128</v>
      </c>
      <c r="C27" s="48">
        <f>C28</f>
        <v>115020</v>
      </c>
      <c r="D27" s="48">
        <f>SUM(D28:D28)</f>
        <v>115020</v>
      </c>
      <c r="E27" s="48">
        <f>SUM(E28:E28)</f>
        <v>115020</v>
      </c>
    </row>
    <row r="28" spans="1:5" ht="16.5">
      <c r="A28" s="49" t="s">
        <v>132</v>
      </c>
      <c r="B28" s="50" t="s">
        <v>129</v>
      </c>
      <c r="C28" s="53">
        <f>'[2]Прил.7'!G43</f>
        <v>115020</v>
      </c>
      <c r="D28" s="53">
        <f>'[2]Прил.7'!H43</f>
        <v>115020</v>
      </c>
      <c r="E28" s="53">
        <f>'[2]Прил.7'!I43</f>
        <v>115020</v>
      </c>
    </row>
    <row r="29" spans="1:5" ht="16.5">
      <c r="A29" s="333" t="s">
        <v>130</v>
      </c>
      <c r="B29" s="333"/>
      <c r="C29" s="48">
        <f>C27+C25+C23+C20+C17+C15+C13+C7</f>
        <v>5637172.67</v>
      </c>
      <c r="D29" s="48">
        <f>SUM(D7+D13+D15+D17+D20+D23+D25+D27)</f>
        <v>3602879.5300000003</v>
      </c>
      <c r="E29" s="48">
        <f>SUM(E7+E13+E15+E17+E20+E23+E25+E27)</f>
        <v>3490144.5300000003</v>
      </c>
    </row>
  </sheetData>
  <sheetProtection/>
  <mergeCells count="7">
    <mergeCell ref="A29:B29"/>
    <mergeCell ref="C1:E1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20" zoomScaleNormal="120" zoomScalePageLayoutView="0" workbookViewId="0" topLeftCell="A1">
      <selection activeCell="H24" sqref="H24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9" max="9" width="15.00390625" style="0" bestFit="1" customWidth="1"/>
    <col min="10" max="10" width="16.28125" style="0" bestFit="1" customWidth="1"/>
    <col min="11" max="11" width="15.00390625" style="0" bestFit="1" customWidth="1"/>
    <col min="12" max="12" width="16.421875" style="0" bestFit="1" customWidth="1"/>
    <col min="15" max="15" width="15.140625" style="0" bestFit="1" customWidth="1"/>
  </cols>
  <sheetData>
    <row r="1" spans="4:7" ht="153.75" customHeight="1">
      <c r="D1" s="340" t="s">
        <v>352</v>
      </c>
      <c r="E1" s="340"/>
      <c r="F1" s="340"/>
      <c r="G1" s="340"/>
    </row>
    <row r="2" spans="1:7" ht="35.25" customHeight="1">
      <c r="A2" s="298" t="s">
        <v>328</v>
      </c>
      <c r="B2" s="298"/>
      <c r="C2" s="298"/>
      <c r="D2" s="298"/>
      <c r="E2" s="298"/>
      <c r="F2" s="298"/>
      <c r="G2" s="298"/>
    </row>
    <row r="3" ht="4.5" customHeight="1"/>
    <row r="4" spans="1:7" s="9" customFormat="1" ht="39.75" customHeight="1">
      <c r="A4" s="331" t="s">
        <v>39</v>
      </c>
      <c r="B4" s="331" t="s">
        <v>90</v>
      </c>
      <c r="C4" s="331" t="s">
        <v>94</v>
      </c>
      <c r="D4" s="331" t="s">
        <v>91</v>
      </c>
      <c r="E4" s="331" t="s">
        <v>40</v>
      </c>
      <c r="F4" s="331" t="s">
        <v>92</v>
      </c>
      <c r="G4" s="331" t="s">
        <v>93</v>
      </c>
    </row>
    <row r="5" spans="1:7" s="9" customFormat="1" ht="102" customHeight="1">
      <c r="A5" s="332"/>
      <c r="B5" s="332"/>
      <c r="C5" s="332"/>
      <c r="D5" s="332"/>
      <c r="E5" s="332"/>
      <c r="F5" s="332"/>
      <c r="G5" s="332"/>
    </row>
    <row r="6" spans="1:7" s="32" customFormat="1" ht="47.25">
      <c r="A6" s="159" t="s">
        <v>323</v>
      </c>
      <c r="B6" s="134" t="s">
        <v>142</v>
      </c>
      <c r="C6" s="134" t="s">
        <v>77</v>
      </c>
      <c r="D6" s="134" t="s">
        <v>77</v>
      </c>
      <c r="E6" s="134" t="s">
        <v>78</v>
      </c>
      <c r="F6" s="134" t="s">
        <v>79</v>
      </c>
      <c r="G6" s="135">
        <f>G36</f>
        <v>3926993.5399999996</v>
      </c>
    </row>
    <row r="7" spans="1:12" s="12" customFormat="1" ht="150" customHeight="1">
      <c r="A7" s="24" t="s">
        <v>143</v>
      </c>
      <c r="B7" s="136">
        <v>805</v>
      </c>
      <c r="C7" s="137" t="s">
        <v>80</v>
      </c>
      <c r="D7" s="137" t="s">
        <v>81</v>
      </c>
      <c r="E7" s="137" t="s">
        <v>291</v>
      </c>
      <c r="F7" s="138" t="s">
        <v>49</v>
      </c>
      <c r="G7" s="139">
        <v>555000</v>
      </c>
      <c r="L7" s="93"/>
    </row>
    <row r="8" spans="1:10" s="12" customFormat="1" ht="153" customHeight="1">
      <c r="A8" s="20" t="s">
        <v>145</v>
      </c>
      <c r="B8" s="136">
        <v>805</v>
      </c>
      <c r="C8" s="133" t="s">
        <v>80</v>
      </c>
      <c r="D8" s="133" t="s">
        <v>82</v>
      </c>
      <c r="E8" s="140" t="s">
        <v>228</v>
      </c>
      <c r="F8" s="140" t="s">
        <v>49</v>
      </c>
      <c r="G8" s="141">
        <v>697000</v>
      </c>
      <c r="I8" s="156"/>
      <c r="J8" s="93"/>
    </row>
    <row r="9" spans="1:10" s="9" customFormat="1" ht="94.5" customHeight="1">
      <c r="A9" s="20" t="s">
        <v>147</v>
      </c>
      <c r="B9" s="136">
        <v>805</v>
      </c>
      <c r="C9" s="133" t="s">
        <v>80</v>
      </c>
      <c r="D9" s="133" t="s">
        <v>82</v>
      </c>
      <c r="E9" s="140" t="s">
        <v>228</v>
      </c>
      <c r="F9" s="140" t="s">
        <v>45</v>
      </c>
      <c r="G9" s="141">
        <v>151190</v>
      </c>
      <c r="I9" s="15"/>
      <c r="J9" s="15"/>
    </row>
    <row r="10" spans="1:7" s="9" customFormat="1" ht="78.75" customHeight="1">
      <c r="A10" s="20" t="s">
        <v>164</v>
      </c>
      <c r="B10" s="136">
        <v>805</v>
      </c>
      <c r="C10" s="133" t="s">
        <v>80</v>
      </c>
      <c r="D10" s="133" t="s">
        <v>82</v>
      </c>
      <c r="E10" s="140" t="s">
        <v>228</v>
      </c>
      <c r="F10" s="140" t="s">
        <v>50</v>
      </c>
      <c r="G10" s="141">
        <v>3000</v>
      </c>
    </row>
    <row r="11" spans="1:7" s="9" customFormat="1" ht="47.25">
      <c r="A11" s="20" t="s">
        <v>347</v>
      </c>
      <c r="B11" s="136">
        <v>805</v>
      </c>
      <c r="C11" s="133" t="s">
        <v>80</v>
      </c>
      <c r="D11" s="133" t="s">
        <v>76</v>
      </c>
      <c r="E11" s="140" t="s">
        <v>346</v>
      </c>
      <c r="F11" s="140" t="s">
        <v>50</v>
      </c>
      <c r="G11" s="141">
        <v>100000</v>
      </c>
    </row>
    <row r="12" spans="1:7" s="17" customFormat="1" ht="64.5" customHeight="1">
      <c r="A12" s="20" t="s">
        <v>148</v>
      </c>
      <c r="B12" s="136">
        <v>805</v>
      </c>
      <c r="C12" s="133" t="s">
        <v>80</v>
      </c>
      <c r="D12" s="133" t="s">
        <v>83</v>
      </c>
      <c r="E12" s="140" t="s">
        <v>237</v>
      </c>
      <c r="F12" s="140" t="s">
        <v>50</v>
      </c>
      <c r="G12" s="141">
        <v>20000</v>
      </c>
    </row>
    <row r="13" spans="1:7" s="9" customFormat="1" ht="157.5">
      <c r="A13" s="20" t="s">
        <v>149</v>
      </c>
      <c r="B13" s="166">
        <v>805</v>
      </c>
      <c r="C13" s="167" t="s">
        <v>80</v>
      </c>
      <c r="D13" s="167" t="s">
        <v>84</v>
      </c>
      <c r="E13" s="140" t="s">
        <v>298</v>
      </c>
      <c r="F13" s="133" t="s">
        <v>45</v>
      </c>
      <c r="G13" s="142">
        <v>20000</v>
      </c>
    </row>
    <row r="14" spans="1:7" s="9" customFormat="1" ht="81.75" customHeight="1">
      <c r="A14" s="176" t="s">
        <v>270</v>
      </c>
      <c r="B14" s="171">
        <v>805</v>
      </c>
      <c r="C14" s="172" t="s">
        <v>80</v>
      </c>
      <c r="D14" s="172" t="s">
        <v>84</v>
      </c>
      <c r="E14" s="177" t="s">
        <v>299</v>
      </c>
      <c r="F14" s="167" t="s">
        <v>45</v>
      </c>
      <c r="G14" s="168">
        <v>5000</v>
      </c>
    </row>
    <row r="15" spans="1:7" s="9" customFormat="1" ht="204.75">
      <c r="A15" s="170" t="s">
        <v>339</v>
      </c>
      <c r="B15" s="169" t="s">
        <v>142</v>
      </c>
      <c r="C15" s="169" t="s">
        <v>80</v>
      </c>
      <c r="D15" s="169" t="s">
        <v>84</v>
      </c>
      <c r="E15" s="174" t="s">
        <v>332</v>
      </c>
      <c r="F15" s="174">
        <v>200</v>
      </c>
      <c r="G15" s="175">
        <v>125.14</v>
      </c>
    </row>
    <row r="16" spans="1:7" s="9" customFormat="1" ht="299.25">
      <c r="A16" s="173" t="s">
        <v>340</v>
      </c>
      <c r="B16" s="169" t="s">
        <v>142</v>
      </c>
      <c r="C16" s="169" t="s">
        <v>80</v>
      </c>
      <c r="D16" s="169" t="s">
        <v>84</v>
      </c>
      <c r="E16" s="174" t="s">
        <v>333</v>
      </c>
      <c r="F16" s="174">
        <v>200</v>
      </c>
      <c r="G16" s="175">
        <v>526.87</v>
      </c>
    </row>
    <row r="17" spans="1:7" s="9" customFormat="1" ht="126">
      <c r="A17" s="173" t="s">
        <v>345</v>
      </c>
      <c r="B17" s="169" t="s">
        <v>142</v>
      </c>
      <c r="C17" s="169" t="s">
        <v>80</v>
      </c>
      <c r="D17" s="169" t="s">
        <v>84</v>
      </c>
      <c r="E17" s="174" t="s">
        <v>334</v>
      </c>
      <c r="F17" s="174">
        <v>200</v>
      </c>
      <c r="G17" s="175">
        <v>125.14</v>
      </c>
    </row>
    <row r="18" spans="1:7" s="9" customFormat="1" ht="157.5">
      <c r="A18" s="173" t="s">
        <v>344</v>
      </c>
      <c r="B18" s="169" t="s">
        <v>142</v>
      </c>
      <c r="C18" s="169" t="s">
        <v>80</v>
      </c>
      <c r="D18" s="169" t="s">
        <v>84</v>
      </c>
      <c r="E18" s="174" t="s">
        <v>337</v>
      </c>
      <c r="F18" s="174">
        <v>200</v>
      </c>
      <c r="G18" s="175">
        <v>125.14</v>
      </c>
    </row>
    <row r="19" spans="1:7" s="9" customFormat="1" ht="204.75">
      <c r="A19" s="173" t="s">
        <v>341</v>
      </c>
      <c r="B19" s="169" t="s">
        <v>142</v>
      </c>
      <c r="C19" s="169" t="s">
        <v>80</v>
      </c>
      <c r="D19" s="169" t="s">
        <v>84</v>
      </c>
      <c r="E19" s="174" t="s">
        <v>338</v>
      </c>
      <c r="F19" s="174">
        <v>200</v>
      </c>
      <c r="G19" s="175">
        <v>125.14</v>
      </c>
    </row>
    <row r="20" spans="1:7" s="9" customFormat="1" ht="189">
      <c r="A20" s="173" t="s">
        <v>342</v>
      </c>
      <c r="B20" s="169" t="s">
        <v>142</v>
      </c>
      <c r="C20" s="169" t="s">
        <v>80</v>
      </c>
      <c r="D20" s="169" t="s">
        <v>84</v>
      </c>
      <c r="E20" s="174" t="s">
        <v>336</v>
      </c>
      <c r="F20" s="174">
        <v>200</v>
      </c>
      <c r="G20" s="175">
        <v>125.14</v>
      </c>
    </row>
    <row r="21" spans="1:7" s="9" customFormat="1" ht="141.75">
      <c r="A21" s="173" t="s">
        <v>343</v>
      </c>
      <c r="B21" s="169" t="s">
        <v>142</v>
      </c>
      <c r="C21" s="169" t="s">
        <v>80</v>
      </c>
      <c r="D21" s="169" t="s">
        <v>84</v>
      </c>
      <c r="E21" s="174" t="s">
        <v>335</v>
      </c>
      <c r="F21" s="174">
        <v>200</v>
      </c>
      <c r="G21" s="175">
        <v>125.14</v>
      </c>
    </row>
    <row r="22" spans="1:7" s="9" customFormat="1" ht="70.5" customHeight="1">
      <c r="A22" s="20" t="s">
        <v>322</v>
      </c>
      <c r="B22" s="136">
        <v>805</v>
      </c>
      <c r="C22" s="133" t="s">
        <v>80</v>
      </c>
      <c r="D22" s="133" t="s">
        <v>84</v>
      </c>
      <c r="E22" s="140" t="s">
        <v>276</v>
      </c>
      <c r="F22" s="133" t="s">
        <v>45</v>
      </c>
      <c r="G22" s="142">
        <v>55000</v>
      </c>
    </row>
    <row r="23" spans="1:7" s="9" customFormat="1" ht="141" customHeight="1">
      <c r="A23" s="20" t="s">
        <v>248</v>
      </c>
      <c r="B23" s="136">
        <v>805</v>
      </c>
      <c r="C23" s="133" t="s">
        <v>81</v>
      </c>
      <c r="D23" s="133" t="s">
        <v>85</v>
      </c>
      <c r="E23" s="140" t="s">
        <v>238</v>
      </c>
      <c r="F23" s="140" t="s">
        <v>49</v>
      </c>
      <c r="G23" s="141">
        <v>81000</v>
      </c>
    </row>
    <row r="24" spans="1:7" s="9" customFormat="1" ht="80.25" customHeight="1">
      <c r="A24" s="20" t="s">
        <v>53</v>
      </c>
      <c r="B24" s="136">
        <v>805</v>
      </c>
      <c r="C24" s="133" t="s">
        <v>85</v>
      </c>
      <c r="D24" s="133" t="s">
        <v>86</v>
      </c>
      <c r="E24" s="140" t="s">
        <v>231</v>
      </c>
      <c r="F24" s="140" t="s">
        <v>45</v>
      </c>
      <c r="G24" s="141">
        <v>20000</v>
      </c>
    </row>
    <row r="25" spans="1:7" s="9" customFormat="1" ht="82.5" customHeight="1">
      <c r="A25" s="20" t="s">
        <v>56</v>
      </c>
      <c r="B25" s="136">
        <v>805</v>
      </c>
      <c r="C25" s="133" t="s">
        <v>82</v>
      </c>
      <c r="D25" s="133" t="s">
        <v>87</v>
      </c>
      <c r="E25" s="140" t="s">
        <v>283</v>
      </c>
      <c r="F25" s="140" t="s">
        <v>45</v>
      </c>
      <c r="G25" s="141">
        <v>1000</v>
      </c>
    </row>
    <row r="26" spans="1:7" s="9" customFormat="1" ht="61.5" customHeight="1">
      <c r="A26" s="20" t="s">
        <v>295</v>
      </c>
      <c r="B26" s="136">
        <v>805</v>
      </c>
      <c r="C26" s="133" t="s">
        <v>88</v>
      </c>
      <c r="D26" s="133" t="s">
        <v>81</v>
      </c>
      <c r="E26" s="140" t="s">
        <v>239</v>
      </c>
      <c r="F26" s="140" t="s">
        <v>45</v>
      </c>
      <c r="G26" s="141">
        <v>95011.83</v>
      </c>
    </row>
    <row r="27" spans="1:7" s="9" customFormat="1" ht="61.5" customHeight="1">
      <c r="A27" s="20" t="s">
        <v>44</v>
      </c>
      <c r="B27" s="136">
        <v>805</v>
      </c>
      <c r="C27" s="133" t="s">
        <v>88</v>
      </c>
      <c r="D27" s="133" t="s">
        <v>85</v>
      </c>
      <c r="E27" s="140" t="s">
        <v>234</v>
      </c>
      <c r="F27" s="140" t="s">
        <v>45</v>
      </c>
      <c r="G27" s="141">
        <v>286000</v>
      </c>
    </row>
    <row r="28" spans="1:12" s="9" customFormat="1" ht="54" customHeight="1">
      <c r="A28" s="155" t="s">
        <v>296</v>
      </c>
      <c r="B28" s="136">
        <v>805</v>
      </c>
      <c r="C28" s="133" t="s">
        <v>88</v>
      </c>
      <c r="D28" s="133" t="s">
        <v>85</v>
      </c>
      <c r="E28" s="140" t="s">
        <v>297</v>
      </c>
      <c r="F28" s="140" t="s">
        <v>45</v>
      </c>
      <c r="G28" s="141">
        <v>5000</v>
      </c>
      <c r="J28" s="15"/>
      <c r="L28" s="15"/>
    </row>
    <row r="29" spans="1:7" s="9" customFormat="1" ht="99.75" customHeight="1">
      <c r="A29" s="20" t="s">
        <v>151</v>
      </c>
      <c r="B29" s="136">
        <v>805</v>
      </c>
      <c r="C29" s="133" t="s">
        <v>76</v>
      </c>
      <c r="D29" s="133" t="s">
        <v>76</v>
      </c>
      <c r="E29" s="140" t="s">
        <v>286</v>
      </c>
      <c r="F29" s="140" t="s">
        <v>45</v>
      </c>
      <c r="G29" s="141">
        <v>1000</v>
      </c>
    </row>
    <row r="30" spans="1:15" s="9" customFormat="1" ht="108.75" customHeight="1">
      <c r="A30" s="38" t="s">
        <v>152</v>
      </c>
      <c r="B30" s="136">
        <v>805</v>
      </c>
      <c r="C30" s="140" t="s">
        <v>89</v>
      </c>
      <c r="D30" s="140" t="s">
        <v>80</v>
      </c>
      <c r="E30" s="140" t="s">
        <v>236</v>
      </c>
      <c r="F30" s="140" t="s">
        <v>49</v>
      </c>
      <c r="G30" s="141">
        <v>775000</v>
      </c>
      <c r="I30" s="15"/>
      <c r="K30" s="15"/>
      <c r="O30" s="15"/>
    </row>
    <row r="31" spans="1:15" s="9" customFormat="1" ht="83.25" customHeight="1">
      <c r="A31" s="20" t="s">
        <v>139</v>
      </c>
      <c r="B31" s="136">
        <v>805</v>
      </c>
      <c r="C31" s="133" t="s">
        <v>89</v>
      </c>
      <c r="D31" s="133" t="s">
        <v>80</v>
      </c>
      <c r="E31" s="140" t="s">
        <v>236</v>
      </c>
      <c r="F31" s="140" t="s">
        <v>45</v>
      </c>
      <c r="G31" s="141">
        <v>701000</v>
      </c>
      <c r="O31" s="15"/>
    </row>
    <row r="32" spans="1:7" s="9" customFormat="1" ht="88.5" customHeight="1">
      <c r="A32" s="155" t="s">
        <v>217</v>
      </c>
      <c r="B32" s="136">
        <v>805</v>
      </c>
      <c r="C32" s="133" t="s">
        <v>89</v>
      </c>
      <c r="D32" s="133" t="s">
        <v>80</v>
      </c>
      <c r="E32" s="140" t="s">
        <v>236</v>
      </c>
      <c r="F32" s="140" t="s">
        <v>50</v>
      </c>
      <c r="G32" s="141">
        <v>2000</v>
      </c>
    </row>
    <row r="33" spans="1:12" s="9" customFormat="1" ht="194.25" customHeight="1">
      <c r="A33" s="143" t="s">
        <v>274</v>
      </c>
      <c r="B33" s="136">
        <v>805</v>
      </c>
      <c r="C33" s="133" t="s">
        <v>89</v>
      </c>
      <c r="D33" s="133" t="s">
        <v>80</v>
      </c>
      <c r="E33" s="140" t="s">
        <v>272</v>
      </c>
      <c r="F33" s="140" t="s">
        <v>49</v>
      </c>
      <c r="G33" s="141">
        <v>16000</v>
      </c>
      <c r="L33" s="15"/>
    </row>
    <row r="34" spans="1:7" s="17" customFormat="1" ht="78.75" customHeight="1">
      <c r="A34" s="143" t="s">
        <v>274</v>
      </c>
      <c r="B34" s="136">
        <v>805</v>
      </c>
      <c r="C34" s="133" t="s">
        <v>89</v>
      </c>
      <c r="D34" s="133" t="s">
        <v>80</v>
      </c>
      <c r="E34" s="140" t="s">
        <v>273</v>
      </c>
      <c r="F34" s="140" t="s">
        <v>45</v>
      </c>
      <c r="G34" s="141">
        <v>221494</v>
      </c>
    </row>
    <row r="35" spans="1:7" ht="78.75">
      <c r="A35" s="20" t="s">
        <v>74</v>
      </c>
      <c r="B35" s="136">
        <v>805</v>
      </c>
      <c r="C35" s="133" t="s">
        <v>86</v>
      </c>
      <c r="D35" s="133" t="s">
        <v>80</v>
      </c>
      <c r="E35" s="140" t="s">
        <v>300</v>
      </c>
      <c r="F35" s="140" t="s">
        <v>67</v>
      </c>
      <c r="G35" s="141">
        <v>115020</v>
      </c>
    </row>
    <row r="36" spans="1:7" ht="15.75">
      <c r="A36" s="29" t="s">
        <v>68</v>
      </c>
      <c r="B36" s="29"/>
      <c r="C36" s="35"/>
      <c r="D36" s="35"/>
      <c r="E36" s="23"/>
      <c r="F36" s="23"/>
      <c r="G36" s="19">
        <f>SUM(G7:G35)</f>
        <v>3926993.5399999996</v>
      </c>
    </row>
  </sheetData>
  <sheetProtection/>
  <mergeCells count="9">
    <mergeCell ref="D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25">
      <selection activeCell="M5" sqref="M5"/>
    </sheetView>
  </sheetViews>
  <sheetFormatPr defaultColWidth="9.140625" defaultRowHeight="15"/>
  <cols>
    <col min="1" max="1" width="38.00390625" style="0" customWidth="1"/>
    <col min="2" max="2" width="7.421875" style="0" customWidth="1"/>
    <col min="3" max="3" width="4.7109375" style="33" customWidth="1"/>
    <col min="4" max="4" width="4.8515625" style="33" customWidth="1"/>
    <col min="5" max="5" width="12.28125" style="0" customWidth="1"/>
    <col min="6" max="6" width="8.140625" style="0" customWidth="1"/>
    <col min="7" max="7" width="14.140625" style="0" customWidth="1"/>
    <col min="8" max="8" width="13.28125" style="0" customWidth="1"/>
  </cols>
  <sheetData>
    <row r="1" spans="5:8" ht="155.25" customHeight="1">
      <c r="E1" s="341" t="s">
        <v>220</v>
      </c>
      <c r="F1" s="341"/>
      <c r="G1" s="341"/>
      <c r="H1" s="341"/>
    </row>
    <row r="2" spans="1:8" ht="39.75" customHeight="1">
      <c r="A2" s="298" t="s">
        <v>160</v>
      </c>
      <c r="B2" s="298"/>
      <c r="C2" s="298"/>
      <c r="D2" s="298"/>
      <c r="E2" s="298"/>
      <c r="F2" s="298"/>
      <c r="G2" s="298"/>
      <c r="H2" s="298"/>
    </row>
    <row r="3" ht="4.5" customHeight="1"/>
    <row r="4" spans="1:8" s="9" customFormat="1" ht="39.75" customHeight="1">
      <c r="A4" s="342" t="s">
        <v>39</v>
      </c>
      <c r="B4" s="342" t="s">
        <v>90</v>
      </c>
      <c r="C4" s="342" t="s">
        <v>94</v>
      </c>
      <c r="D4" s="342" t="s">
        <v>91</v>
      </c>
      <c r="E4" s="342" t="s">
        <v>40</v>
      </c>
      <c r="F4" s="342" t="s">
        <v>211</v>
      </c>
      <c r="G4" s="342" t="s">
        <v>161</v>
      </c>
      <c r="H4" s="345" t="s">
        <v>210</v>
      </c>
    </row>
    <row r="5" spans="1:8" s="9" customFormat="1" ht="102" customHeight="1">
      <c r="A5" s="343"/>
      <c r="B5" s="344"/>
      <c r="C5" s="343"/>
      <c r="D5" s="343"/>
      <c r="E5" s="343"/>
      <c r="F5" s="343"/>
      <c r="G5" s="343"/>
      <c r="H5" s="346"/>
    </row>
    <row r="6" spans="1:8" s="32" customFormat="1" ht="47.25">
      <c r="A6" s="34" t="s">
        <v>141</v>
      </c>
      <c r="B6" s="35" t="s">
        <v>142</v>
      </c>
      <c r="C6" s="35" t="s">
        <v>77</v>
      </c>
      <c r="D6" s="35" t="s">
        <v>77</v>
      </c>
      <c r="E6" s="35" t="s">
        <v>78</v>
      </c>
      <c r="F6" s="35" t="s">
        <v>79</v>
      </c>
      <c r="G6" s="36">
        <f>SUM(G7:G25)</f>
        <v>3152760</v>
      </c>
      <c r="H6" s="36">
        <f>SUM(H7:H25)</f>
        <v>4266982</v>
      </c>
    </row>
    <row r="7" spans="1:8" s="12" customFormat="1" ht="158.25">
      <c r="A7" s="24" t="s">
        <v>143</v>
      </c>
      <c r="B7" s="24">
        <v>805</v>
      </c>
      <c r="C7" s="37" t="s">
        <v>80</v>
      </c>
      <c r="D7" s="37" t="s">
        <v>81</v>
      </c>
      <c r="E7" s="25" t="s">
        <v>144</v>
      </c>
      <c r="F7" s="25" t="s">
        <v>49</v>
      </c>
      <c r="G7" s="28">
        <v>469000</v>
      </c>
      <c r="H7" s="28">
        <v>469000</v>
      </c>
    </row>
    <row r="8" spans="1:8" s="12" customFormat="1" ht="157.5">
      <c r="A8" s="20" t="s">
        <v>162</v>
      </c>
      <c r="B8" s="24">
        <v>805</v>
      </c>
      <c r="C8" s="27" t="s">
        <v>80</v>
      </c>
      <c r="D8" s="27" t="s">
        <v>82</v>
      </c>
      <c r="E8" s="21" t="s">
        <v>146</v>
      </c>
      <c r="F8" s="21" t="s">
        <v>49</v>
      </c>
      <c r="G8" s="22">
        <v>672100</v>
      </c>
      <c r="H8" s="28">
        <v>672100</v>
      </c>
    </row>
    <row r="9" spans="1:8" s="9" customFormat="1" ht="94.5" customHeight="1">
      <c r="A9" s="20" t="s">
        <v>147</v>
      </c>
      <c r="B9" s="24">
        <v>805</v>
      </c>
      <c r="C9" s="27" t="s">
        <v>80</v>
      </c>
      <c r="D9" s="27" t="s">
        <v>82</v>
      </c>
      <c r="E9" s="21" t="s">
        <v>146</v>
      </c>
      <c r="F9" s="21" t="s">
        <v>45</v>
      </c>
      <c r="G9" s="22">
        <v>119769</v>
      </c>
      <c r="H9" s="26">
        <v>86031</v>
      </c>
    </row>
    <row r="10" spans="1:8" s="9" customFormat="1" ht="64.5" customHeight="1">
      <c r="A10" s="20" t="s">
        <v>148</v>
      </c>
      <c r="B10" s="24">
        <v>805</v>
      </c>
      <c r="C10" s="27" t="s">
        <v>80</v>
      </c>
      <c r="D10" s="27" t="s">
        <v>83</v>
      </c>
      <c r="E10" s="21" t="s">
        <v>60</v>
      </c>
      <c r="F10" s="21" t="s">
        <v>50</v>
      </c>
      <c r="G10" s="22">
        <v>20000</v>
      </c>
      <c r="H10" s="22">
        <v>20000</v>
      </c>
    </row>
    <row r="11" spans="1:8" s="17" customFormat="1" ht="50.25" customHeight="1">
      <c r="A11" s="20" t="s">
        <v>71</v>
      </c>
      <c r="B11" s="24">
        <v>805</v>
      </c>
      <c r="C11" s="27" t="s">
        <v>81</v>
      </c>
      <c r="D11" s="27" t="s">
        <v>85</v>
      </c>
      <c r="E11" s="21" t="s">
        <v>61</v>
      </c>
      <c r="F11" s="21" t="s">
        <v>49</v>
      </c>
      <c r="G11" s="22">
        <v>60200</v>
      </c>
      <c r="H11" s="22">
        <v>62400</v>
      </c>
    </row>
    <row r="12" spans="1:8" s="9" customFormat="1" ht="96" customHeight="1">
      <c r="A12" s="20" t="s">
        <v>62</v>
      </c>
      <c r="B12" s="24">
        <v>805</v>
      </c>
      <c r="C12" s="27" t="s">
        <v>81</v>
      </c>
      <c r="D12" s="27" t="s">
        <v>85</v>
      </c>
      <c r="E12" s="21" t="s">
        <v>61</v>
      </c>
      <c r="F12" s="21" t="s">
        <v>45</v>
      </c>
      <c r="G12" s="22">
        <v>1000</v>
      </c>
      <c r="H12" s="22">
        <v>1000</v>
      </c>
    </row>
    <row r="13" spans="1:8" s="9" customFormat="1" ht="120" customHeight="1">
      <c r="A13" s="20" t="s">
        <v>159</v>
      </c>
      <c r="B13" s="24">
        <v>805</v>
      </c>
      <c r="C13" s="27" t="s">
        <v>85</v>
      </c>
      <c r="D13" s="27" t="s">
        <v>86</v>
      </c>
      <c r="E13" s="21" t="s">
        <v>150</v>
      </c>
      <c r="F13" s="21" t="s">
        <v>45</v>
      </c>
      <c r="G13" s="22">
        <v>25000</v>
      </c>
      <c r="H13" s="22">
        <v>10000</v>
      </c>
    </row>
    <row r="14" spans="1:8" s="12" customFormat="1" ht="80.25" customHeight="1">
      <c r="A14" s="20" t="s">
        <v>56</v>
      </c>
      <c r="B14" s="24">
        <v>805</v>
      </c>
      <c r="C14" s="27" t="s">
        <v>82</v>
      </c>
      <c r="D14" s="27" t="s">
        <v>87</v>
      </c>
      <c r="E14" s="21" t="s">
        <v>57</v>
      </c>
      <c r="F14" s="21" t="s">
        <v>45</v>
      </c>
      <c r="G14" s="22">
        <v>0</v>
      </c>
      <c r="H14" s="22">
        <v>0</v>
      </c>
    </row>
    <row r="15" spans="1:8" s="9" customFormat="1" ht="108.75" customHeight="1">
      <c r="A15" s="20" t="s">
        <v>64</v>
      </c>
      <c r="B15" s="24">
        <v>805</v>
      </c>
      <c r="C15" s="27" t="s">
        <v>88</v>
      </c>
      <c r="D15" s="27" t="s">
        <v>81</v>
      </c>
      <c r="E15" s="21" t="s">
        <v>65</v>
      </c>
      <c r="F15" s="21" t="s">
        <v>45</v>
      </c>
      <c r="G15" s="28">
        <v>0</v>
      </c>
      <c r="H15" s="28">
        <v>0</v>
      </c>
    </row>
    <row r="16" spans="1:9" s="9" customFormat="1" ht="81.75" customHeight="1">
      <c r="A16" s="20" t="s">
        <v>44</v>
      </c>
      <c r="B16" s="24">
        <v>805</v>
      </c>
      <c r="C16" s="27" t="s">
        <v>88</v>
      </c>
      <c r="D16" s="27" t="s">
        <v>85</v>
      </c>
      <c r="E16" s="21" t="s">
        <v>137</v>
      </c>
      <c r="F16" s="21" t="s">
        <v>45</v>
      </c>
      <c r="G16" s="22">
        <v>220000</v>
      </c>
      <c r="H16" s="22">
        <v>195000</v>
      </c>
      <c r="I16" s="15"/>
    </row>
    <row r="17" spans="1:8" s="9" customFormat="1" ht="79.5" customHeight="1">
      <c r="A17" s="20" t="s">
        <v>46</v>
      </c>
      <c r="B17" s="24">
        <v>805</v>
      </c>
      <c r="C17" s="27" t="s">
        <v>88</v>
      </c>
      <c r="D17" s="27" t="s">
        <v>85</v>
      </c>
      <c r="E17" s="21" t="s">
        <v>47</v>
      </c>
      <c r="F17" s="21" t="s">
        <v>45</v>
      </c>
      <c r="G17" s="28">
        <v>10000</v>
      </c>
      <c r="H17" s="28">
        <v>5000</v>
      </c>
    </row>
    <row r="18" spans="1:8" s="9" customFormat="1" ht="99" customHeight="1">
      <c r="A18" s="20" t="s">
        <v>151</v>
      </c>
      <c r="B18" s="24">
        <v>805</v>
      </c>
      <c r="C18" s="27" t="s">
        <v>76</v>
      </c>
      <c r="D18" s="27" t="s">
        <v>76</v>
      </c>
      <c r="E18" s="21" t="s">
        <v>134</v>
      </c>
      <c r="F18" s="21" t="s">
        <v>45</v>
      </c>
      <c r="G18" s="22">
        <v>1000</v>
      </c>
      <c r="H18" s="22">
        <v>1000</v>
      </c>
    </row>
    <row r="19" spans="1:8" s="9" customFormat="1" ht="173.25">
      <c r="A19" s="38" t="s">
        <v>152</v>
      </c>
      <c r="B19" s="24">
        <v>805</v>
      </c>
      <c r="C19" s="21" t="s">
        <v>89</v>
      </c>
      <c r="D19" s="21" t="s">
        <v>80</v>
      </c>
      <c r="E19" s="21" t="s">
        <v>138</v>
      </c>
      <c r="F19" s="21" t="s">
        <v>49</v>
      </c>
      <c r="G19" s="28">
        <v>649000</v>
      </c>
      <c r="H19" s="28">
        <v>649000</v>
      </c>
    </row>
    <row r="20" spans="1:8" s="9" customFormat="1" ht="118.5" customHeight="1">
      <c r="A20" s="20" t="s">
        <v>139</v>
      </c>
      <c r="B20" s="24">
        <v>805</v>
      </c>
      <c r="C20" s="27" t="s">
        <v>89</v>
      </c>
      <c r="D20" s="27" t="s">
        <v>80</v>
      </c>
      <c r="E20" s="21" t="s">
        <v>138</v>
      </c>
      <c r="F20" s="21" t="s">
        <v>45</v>
      </c>
      <c r="G20" s="28">
        <v>772000</v>
      </c>
      <c r="H20" s="28">
        <v>697000</v>
      </c>
    </row>
    <row r="21" spans="1:8" s="9" customFormat="1" ht="220.5">
      <c r="A21" s="20" t="s">
        <v>140</v>
      </c>
      <c r="B21" s="24">
        <v>804</v>
      </c>
      <c r="C21" s="27" t="s">
        <v>89</v>
      </c>
      <c r="D21" s="27" t="s">
        <v>80</v>
      </c>
      <c r="E21" s="21" t="s">
        <v>158</v>
      </c>
      <c r="F21" s="21" t="s">
        <v>49</v>
      </c>
      <c r="G21" s="28">
        <v>15000</v>
      </c>
      <c r="H21" s="28">
        <v>15000</v>
      </c>
    </row>
    <row r="22" spans="1:8" s="9" customFormat="1" ht="220.5">
      <c r="A22" s="20" t="s">
        <v>72</v>
      </c>
      <c r="B22" s="24">
        <v>805</v>
      </c>
      <c r="C22" s="27" t="s">
        <v>89</v>
      </c>
      <c r="D22" s="27" t="s">
        <v>80</v>
      </c>
      <c r="E22" s="21" t="s">
        <v>66</v>
      </c>
      <c r="F22" s="21" t="s">
        <v>49</v>
      </c>
      <c r="G22" s="22">
        <v>0</v>
      </c>
      <c r="H22" s="22">
        <v>0</v>
      </c>
    </row>
    <row r="23" spans="1:8" s="9" customFormat="1" ht="78.75">
      <c r="A23" s="20" t="s">
        <v>74</v>
      </c>
      <c r="B23" s="24">
        <v>805</v>
      </c>
      <c r="C23" s="27" t="s">
        <v>86</v>
      </c>
      <c r="D23" s="27" t="s">
        <v>80</v>
      </c>
      <c r="E23" s="21" t="s">
        <v>153</v>
      </c>
      <c r="F23" s="21" t="s">
        <v>67</v>
      </c>
      <c r="G23" s="22">
        <v>115020</v>
      </c>
      <c r="H23" s="22">
        <v>115020</v>
      </c>
    </row>
    <row r="24" spans="1:8" s="9" customFormat="1" ht="96.75" customHeight="1">
      <c r="A24" s="38" t="s">
        <v>163</v>
      </c>
      <c r="B24" s="24">
        <v>805</v>
      </c>
      <c r="C24" s="21" t="s">
        <v>80</v>
      </c>
      <c r="D24" s="21" t="s">
        <v>82</v>
      </c>
      <c r="E24" s="21" t="s">
        <v>146</v>
      </c>
      <c r="F24" s="21" t="s">
        <v>45</v>
      </c>
      <c r="G24" s="22">
        <v>3671</v>
      </c>
      <c r="H24" s="22">
        <v>4871</v>
      </c>
    </row>
    <row r="25" spans="1:8" s="9" customFormat="1" ht="126">
      <c r="A25" s="38" t="s">
        <v>75</v>
      </c>
      <c r="B25" s="24">
        <v>805</v>
      </c>
      <c r="C25" s="21" t="s">
        <v>86</v>
      </c>
      <c r="D25" s="21" t="s">
        <v>82</v>
      </c>
      <c r="E25" s="21" t="s">
        <v>63</v>
      </c>
      <c r="F25" s="21" t="s">
        <v>73</v>
      </c>
      <c r="G25" s="22">
        <v>0</v>
      </c>
      <c r="H25" s="22">
        <v>1264560</v>
      </c>
    </row>
    <row r="26" spans="1:8" s="9" customFormat="1" ht="24.75" customHeight="1">
      <c r="A26" s="38" t="s">
        <v>218</v>
      </c>
      <c r="B26" s="24"/>
      <c r="C26" s="21"/>
      <c r="D26" s="21"/>
      <c r="E26" s="21"/>
      <c r="F26" s="21"/>
      <c r="G26" s="22">
        <v>80840</v>
      </c>
      <c r="H26" s="110">
        <v>224578</v>
      </c>
    </row>
    <row r="27" spans="1:8" s="9" customFormat="1" ht="24" customHeight="1">
      <c r="A27" s="29" t="s">
        <v>68</v>
      </c>
      <c r="B27" s="29"/>
      <c r="C27" s="35"/>
      <c r="D27" s="35"/>
      <c r="E27" s="23"/>
      <c r="F27" s="23"/>
      <c r="G27" s="57">
        <f>G6+G26</f>
        <v>3233600</v>
      </c>
      <c r="H27" s="57">
        <f>H6+H26</f>
        <v>4491560</v>
      </c>
    </row>
  </sheetData>
  <sheetProtection/>
  <mergeCells count="10">
    <mergeCell ref="E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5905511811023623" bottom="0.5905511811023623" header="0" footer="0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C11" sqref="C11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3:5" ht="110.25" customHeight="1">
      <c r="C1" s="279" t="s">
        <v>414</v>
      </c>
      <c r="D1" s="279"/>
      <c r="E1" s="279"/>
    </row>
    <row r="2" spans="1:6" ht="114.75" customHeight="1">
      <c r="A2" s="39"/>
      <c r="C2" s="334" t="s">
        <v>403</v>
      </c>
      <c r="D2" s="335"/>
      <c r="E2" s="335"/>
      <c r="F2" s="40"/>
    </row>
    <row r="3" spans="1:5" ht="105.75" customHeight="1">
      <c r="A3" s="336" t="s">
        <v>391</v>
      </c>
      <c r="B3" s="336"/>
      <c r="C3" s="336"/>
      <c r="D3" s="336"/>
      <c r="E3" s="336"/>
    </row>
    <row r="4" spans="1:5" ht="6.75" customHeight="1">
      <c r="A4" s="42"/>
      <c r="C4" s="41"/>
      <c r="D4" s="41"/>
      <c r="E4" s="41"/>
    </row>
    <row r="5" spans="1:5" ht="16.5" customHeight="1">
      <c r="A5" s="337" t="s">
        <v>95</v>
      </c>
      <c r="B5" s="338" t="s">
        <v>39</v>
      </c>
      <c r="C5" s="339" t="s">
        <v>1</v>
      </c>
      <c r="D5" s="339"/>
      <c r="E5" s="339"/>
    </row>
    <row r="6" spans="1:5" ht="29.25" customHeight="1">
      <c r="A6" s="337"/>
      <c r="B6" s="338"/>
      <c r="C6" s="45" t="s">
        <v>251</v>
      </c>
      <c r="D6" s="45" t="s">
        <v>324</v>
      </c>
      <c r="E6" s="45" t="s">
        <v>374</v>
      </c>
    </row>
    <row r="7" spans="1:5" ht="33">
      <c r="A7" s="46" t="s">
        <v>96</v>
      </c>
      <c r="B7" s="47" t="s">
        <v>97</v>
      </c>
      <c r="C7" s="48">
        <f>C8+C9+C12+C11+C10</f>
        <v>1743312.49</v>
      </c>
      <c r="D7" s="48">
        <f>SUM(D8:D12)</f>
        <v>1355562</v>
      </c>
      <c r="E7" s="48">
        <f>SUM(E8:E12)</f>
        <v>1363087</v>
      </c>
    </row>
    <row r="8" spans="1:5" ht="66">
      <c r="A8" s="49" t="s">
        <v>98</v>
      </c>
      <c r="B8" s="50" t="s">
        <v>99</v>
      </c>
      <c r="C8" s="51">
        <f>'Прил.7'!G9</f>
        <v>655000</v>
      </c>
      <c r="D8" s="52">
        <f>'Прил.7'!H9</f>
        <v>539795</v>
      </c>
      <c r="E8" s="52">
        <f>'Прил.7'!I9</f>
        <v>545000</v>
      </c>
    </row>
    <row r="9" spans="1:5" ht="99">
      <c r="A9" s="49" t="s">
        <v>100</v>
      </c>
      <c r="B9" s="50" t="s">
        <v>101</v>
      </c>
      <c r="C9" s="51">
        <f>'Прил.7'!G10+'Прил.7'!G11+'Прил.7'!G12</f>
        <v>885690</v>
      </c>
      <c r="D9" s="51">
        <f>'Прил.7'!H10+'Прил.7'!H11+'Прил.7'!H12</f>
        <v>727680</v>
      </c>
      <c r="E9" s="51">
        <f>'Прил.7'!I10+'Прил.7'!I11+'Прил.7'!I12</f>
        <v>730000</v>
      </c>
    </row>
    <row r="10" spans="1:5" ht="82.5">
      <c r="A10" s="49" t="s">
        <v>371</v>
      </c>
      <c r="B10" s="50" t="s">
        <v>372</v>
      </c>
      <c r="C10" s="51">
        <f>'Прил.7'!G13</f>
        <v>38469.89</v>
      </c>
      <c r="D10" s="51">
        <f>'Прил.7'!H13</f>
        <v>43087</v>
      </c>
      <c r="E10" s="51">
        <f>'Прил.7'!I13</f>
        <v>43087</v>
      </c>
    </row>
    <row r="11" spans="1:5" ht="16.5">
      <c r="A11" s="49" t="s">
        <v>102</v>
      </c>
      <c r="B11" s="50" t="s">
        <v>103</v>
      </c>
      <c r="C11" s="51">
        <f>'Прил.7'!G14</f>
        <v>50000</v>
      </c>
      <c r="D11" s="51">
        <f>'Прил.7'!H14</f>
        <v>20000</v>
      </c>
      <c r="E11" s="51">
        <f>'Прил.7'!I14</f>
        <v>20000</v>
      </c>
    </row>
    <row r="12" spans="1:5" s="43" customFormat="1" ht="33">
      <c r="A12" s="49" t="s">
        <v>104</v>
      </c>
      <c r="B12" s="50" t="s">
        <v>105</v>
      </c>
      <c r="C12" s="51">
        <f>'Прил.7'!G15+'Прил.7'!G16+'Прил.7'!G17+'Прил.7'!G18+'Прил.7'!G19+'Прил.7'!G20+'Прил.7'!G21+'Прил.7'!G22+'Прил.7'!G23+'Прил.7'!G24</f>
        <v>114152.6</v>
      </c>
      <c r="D12" s="51">
        <f>'Прил.7'!H15+'Прил.7'!H16+'Прил.7'!H17+'Прил.7'!H18+'Прил.7'!H19+'Прил.7'!H20+'Прил.7'!H21+'Прил.7'!H22+'Прил.7'!H23+'Прил.7'!H24</f>
        <v>25000</v>
      </c>
      <c r="E12" s="51">
        <f>'Прил.7'!I15+'Прил.7'!I16+'Прил.7'!I17+'Прил.7'!I18+'Прил.7'!I19+'Прил.7'!I20+'Прил.7'!I21+'Прил.7'!I22+'Прил.7'!I23+'Прил.7'!I24</f>
        <v>25000</v>
      </c>
    </row>
    <row r="13" spans="1:5" ht="16.5">
      <c r="A13" s="46" t="s">
        <v>106</v>
      </c>
      <c r="B13" s="47" t="s">
        <v>107</v>
      </c>
      <c r="C13" s="48">
        <f>SUM(C14)</f>
        <v>93000</v>
      </c>
      <c r="D13" s="48">
        <f>SUM(D14)</f>
        <v>93900</v>
      </c>
      <c r="E13" s="48">
        <f>SUM(E14)</f>
        <v>97500</v>
      </c>
    </row>
    <row r="14" spans="1:5" ht="33">
      <c r="A14" s="49" t="s">
        <v>108</v>
      </c>
      <c r="B14" s="50" t="s">
        <v>109</v>
      </c>
      <c r="C14" s="51">
        <f>'Прил.7'!G25</f>
        <v>93000</v>
      </c>
      <c r="D14" s="51">
        <f>'Прил.7'!H25</f>
        <v>93900</v>
      </c>
      <c r="E14" s="51">
        <f>'Прил.7'!I25</f>
        <v>97500</v>
      </c>
    </row>
    <row r="15" spans="1:5" ht="66">
      <c r="A15" s="46" t="s">
        <v>110</v>
      </c>
      <c r="B15" s="47" t="s">
        <v>111</v>
      </c>
      <c r="C15" s="48">
        <f>C16</f>
        <v>40000</v>
      </c>
      <c r="D15" s="48">
        <f>D16</f>
        <v>15000</v>
      </c>
      <c r="E15" s="48">
        <f>E16</f>
        <v>15000</v>
      </c>
    </row>
    <row r="16" spans="1:5" ht="66">
      <c r="A16" s="49" t="s">
        <v>249</v>
      </c>
      <c r="B16" s="50" t="s">
        <v>397</v>
      </c>
      <c r="C16" s="54">
        <f>'Прил.7'!G26</f>
        <v>40000</v>
      </c>
      <c r="D16" s="54">
        <f>'Прил.7'!H26</f>
        <v>15000</v>
      </c>
      <c r="E16" s="54">
        <f>'Прил.7'!I26</f>
        <v>15000</v>
      </c>
    </row>
    <row r="17" spans="1:5" ht="33">
      <c r="A17" s="46" t="s">
        <v>112</v>
      </c>
      <c r="B17" s="47" t="s">
        <v>113</v>
      </c>
      <c r="C17" s="48">
        <f>SUM(C18:C19)</f>
        <v>570020.81</v>
      </c>
      <c r="D17" s="48">
        <f>SUM(D18:D19)</f>
        <v>570020.81</v>
      </c>
      <c r="E17" s="48">
        <f>SUM(E18:E19)</f>
        <v>570020.81</v>
      </c>
    </row>
    <row r="18" spans="1:5" ht="33">
      <c r="A18" s="49" t="s">
        <v>392</v>
      </c>
      <c r="B18" s="50" t="s">
        <v>393</v>
      </c>
      <c r="C18" s="51">
        <f>'Прил.7'!G27+'Прил.7'!G28</f>
        <v>569020.81</v>
      </c>
      <c r="D18" s="51">
        <f>'Прил.7'!H27+'Прил.7'!H28</f>
        <v>569020.81</v>
      </c>
      <c r="E18" s="51">
        <f>'Прил.7'!I27+'Прил.7'!I28</f>
        <v>569020.81</v>
      </c>
    </row>
    <row r="19" spans="1:5" ht="33">
      <c r="A19" s="49" t="s">
        <v>114</v>
      </c>
      <c r="B19" s="50" t="s">
        <v>115</v>
      </c>
      <c r="C19" s="51">
        <f>'Прил.7'!G29</f>
        <v>1000</v>
      </c>
      <c r="D19" s="51">
        <f>'Прил.7'!H29</f>
        <v>1000</v>
      </c>
      <c r="E19" s="51">
        <f>'Прил.7'!I29</f>
        <v>1000</v>
      </c>
    </row>
    <row r="20" spans="1:5" s="44" customFormat="1" ht="49.5">
      <c r="A20" s="46" t="s">
        <v>116</v>
      </c>
      <c r="B20" s="47" t="s">
        <v>117</v>
      </c>
      <c r="C20" s="48">
        <f>SUM(C21:C22)</f>
        <v>1334709.3699999999</v>
      </c>
      <c r="D20" s="48">
        <f>D21+D22</f>
        <v>260000</v>
      </c>
      <c r="E20" s="48">
        <f>E21+E22</f>
        <v>230000</v>
      </c>
    </row>
    <row r="21" spans="1:5" ht="16.5">
      <c r="A21" s="49" t="s">
        <v>118</v>
      </c>
      <c r="B21" s="50" t="s">
        <v>119</v>
      </c>
      <c r="C21" s="51">
        <f>'Прил.7'!G30+'Прил.7'!G31</f>
        <v>175543.66</v>
      </c>
      <c r="D21" s="51">
        <f>'Прил.7'!H30+'Прил.7'!H31</f>
        <v>80000</v>
      </c>
      <c r="E21" s="51">
        <f>'Прил.7'!I30+'Прил.7'!I31</f>
        <v>80000</v>
      </c>
    </row>
    <row r="22" spans="1:5" s="43" customFormat="1" ht="16.5">
      <c r="A22" s="49" t="s">
        <v>120</v>
      </c>
      <c r="B22" s="50" t="s">
        <v>121</v>
      </c>
      <c r="C22" s="53">
        <f>'Прил.7'!G33+'Прил.7'!G34+'Прил.7'!G35+'Прил.7'!G36+'Прил.7'!G32</f>
        <v>1159165.71</v>
      </c>
      <c r="D22" s="53">
        <f>'Прил.7'!H33+'Прил.7'!H34+'Прил.7'!H35+'Прил.7'!H36</f>
        <v>180000</v>
      </c>
      <c r="E22" s="53">
        <f>'Прил.7'!I33+'Прил.7'!I34+'Прил.7'!I35+'Прил.7'!I36</f>
        <v>150000</v>
      </c>
    </row>
    <row r="23" spans="1:5" ht="16.5">
      <c r="A23" s="46" t="s">
        <v>122</v>
      </c>
      <c r="B23" s="47" t="s">
        <v>123</v>
      </c>
      <c r="C23" s="55">
        <v>1000</v>
      </c>
      <c r="D23" s="55">
        <v>1000</v>
      </c>
      <c r="E23" s="55">
        <v>1000</v>
      </c>
    </row>
    <row r="24" spans="1:5" ht="33">
      <c r="A24" s="49" t="s">
        <v>133</v>
      </c>
      <c r="B24" s="50" t="s">
        <v>135</v>
      </c>
      <c r="C24" s="53">
        <f>'Прил.7'!G37</f>
        <v>1000</v>
      </c>
      <c r="D24" s="53">
        <f>'Прил.7'!H37</f>
        <v>1000</v>
      </c>
      <c r="E24" s="53">
        <f>'Прил.7'!I37</f>
        <v>1000</v>
      </c>
    </row>
    <row r="25" spans="1:5" ht="33">
      <c r="A25" s="46" t="s">
        <v>124</v>
      </c>
      <c r="B25" s="47" t="s">
        <v>125</v>
      </c>
      <c r="C25" s="48">
        <f>C26</f>
        <v>1740110</v>
      </c>
      <c r="D25" s="48">
        <f>D26</f>
        <v>1192376.72</v>
      </c>
      <c r="E25" s="48">
        <f>E26</f>
        <v>1098516.72</v>
      </c>
    </row>
    <row r="26" spans="1:5" ht="16.5">
      <c r="A26" s="49" t="s">
        <v>126</v>
      </c>
      <c r="B26" s="50" t="s">
        <v>127</v>
      </c>
      <c r="C26" s="54">
        <f>'Прил.7'!G38+'Прил.7'!G39+'Прил.7'!G40+'Прил.7'!G41+'Прил.7'!G42</f>
        <v>1740110</v>
      </c>
      <c r="D26" s="54">
        <f>'Прил.7'!H38+'Прил.7'!H39+'Прил.7'!H40+'Прил.7'!H41+'Прил.7'!H42</f>
        <v>1192376.72</v>
      </c>
      <c r="E26" s="54">
        <f>'Прил.7'!I38+'Прил.7'!I39+'Прил.7'!I40+'Прил.7'!I41+'Прил.7'!I42</f>
        <v>1098516.72</v>
      </c>
    </row>
    <row r="27" spans="1:5" ht="16.5">
      <c r="A27" s="46" t="s">
        <v>131</v>
      </c>
      <c r="B27" s="47" t="s">
        <v>128</v>
      </c>
      <c r="C27" s="48">
        <f>C28</f>
        <v>115020</v>
      </c>
      <c r="D27" s="48">
        <f>SUM(D28:D28)</f>
        <v>115020</v>
      </c>
      <c r="E27" s="48">
        <f>SUM(E28:E28)</f>
        <v>115020</v>
      </c>
    </row>
    <row r="28" spans="1:5" ht="16.5">
      <c r="A28" s="49" t="s">
        <v>132</v>
      </c>
      <c r="B28" s="50" t="s">
        <v>129</v>
      </c>
      <c r="C28" s="53">
        <f>'Прил.7'!G43</f>
        <v>115020</v>
      </c>
      <c r="D28" s="53">
        <f>'Прил.7'!H43</f>
        <v>115020</v>
      </c>
      <c r="E28" s="53">
        <f>'Прил.7'!I43</f>
        <v>115020</v>
      </c>
    </row>
    <row r="29" spans="1:5" ht="16.5">
      <c r="A29" s="333" t="s">
        <v>130</v>
      </c>
      <c r="B29" s="333"/>
      <c r="C29" s="48">
        <f>C27+C25+C23+C20+C17+C15+C13+C7</f>
        <v>5637172.67</v>
      </c>
      <c r="D29" s="48">
        <f>SUM(D7+D13+D15+D17+D20+D23+D25+D27)</f>
        <v>3602879.5300000003</v>
      </c>
      <c r="E29" s="48">
        <f>SUM(E7+E13+E15+E17+E20+E23+E25+E27)</f>
        <v>3490144.5300000003</v>
      </c>
    </row>
  </sheetData>
  <sheetProtection/>
  <mergeCells count="7">
    <mergeCell ref="C1:E1"/>
    <mergeCell ref="A29:B29"/>
    <mergeCell ref="C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2">
      <selection activeCell="E38" sqref="E38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1:6" ht="183.75" customHeight="1">
      <c r="A1" s="39"/>
      <c r="C1" s="347" t="s">
        <v>353</v>
      </c>
      <c r="D1" s="348"/>
      <c r="E1" s="348"/>
      <c r="F1" s="40"/>
    </row>
    <row r="2" spans="1:5" ht="76.5" customHeight="1">
      <c r="A2" s="336" t="s">
        <v>329</v>
      </c>
      <c r="B2" s="336"/>
      <c r="C2" s="336"/>
      <c r="D2" s="336"/>
      <c r="E2" s="336"/>
    </row>
    <row r="3" spans="1:5" ht="6.75" customHeight="1">
      <c r="A3" s="42"/>
      <c r="C3" s="41"/>
      <c r="D3" s="41"/>
      <c r="E3" s="41"/>
    </row>
    <row r="4" spans="1:5" ht="16.5" customHeight="1">
      <c r="A4" s="337" t="s">
        <v>95</v>
      </c>
      <c r="B4" s="338" t="s">
        <v>39</v>
      </c>
      <c r="C4" s="339" t="s">
        <v>1</v>
      </c>
      <c r="D4" s="339"/>
      <c r="E4" s="339"/>
    </row>
    <row r="5" spans="1:5" ht="29.25" customHeight="1">
      <c r="A5" s="337"/>
      <c r="B5" s="338"/>
      <c r="C5" s="45" t="s">
        <v>2</v>
      </c>
      <c r="D5" s="45" t="s">
        <v>251</v>
      </c>
      <c r="E5" s="45" t="s">
        <v>324</v>
      </c>
    </row>
    <row r="6" spans="1:5" ht="33">
      <c r="A6" s="46" t="s">
        <v>96</v>
      </c>
      <c r="B6" s="47" t="s">
        <v>97</v>
      </c>
      <c r="C6" s="48">
        <f>C7+C8+C9+C11+C10</f>
        <v>1607467.71</v>
      </c>
      <c r="D6" s="48">
        <f>SUM(D7:D11)</f>
        <v>1180800</v>
      </c>
      <c r="E6" s="48" t="e">
        <f>SUM(E7:E11)</f>
        <v>#REF!</v>
      </c>
    </row>
    <row r="7" spans="1:5" ht="66">
      <c r="A7" s="49" t="s">
        <v>98</v>
      </c>
      <c r="B7" s="50" t="s">
        <v>99</v>
      </c>
      <c r="C7" s="51">
        <f>'Прил.8'!G7</f>
        <v>555000</v>
      </c>
      <c r="D7" s="52">
        <f>'[1]Прил.9 '!G7</f>
        <v>500000</v>
      </c>
      <c r="E7" s="52" t="e">
        <f>#REF!</f>
        <v>#REF!</v>
      </c>
    </row>
    <row r="8" spans="1:5" ht="99">
      <c r="A8" s="49" t="s">
        <v>100</v>
      </c>
      <c r="B8" s="50" t="s">
        <v>101</v>
      </c>
      <c r="C8" s="51">
        <f>'Прил.8'!G8+'Прил.8'!G9+'Прил.8'!G10</f>
        <v>851190</v>
      </c>
      <c r="D8" s="53">
        <v>654800</v>
      </c>
      <c r="E8" s="53" t="e">
        <f>#REF!+#REF!+#REF!</f>
        <v>#REF!</v>
      </c>
    </row>
    <row r="9" spans="1:5" ht="33">
      <c r="A9" s="49" t="s">
        <v>330</v>
      </c>
      <c r="B9" s="50" t="s">
        <v>331</v>
      </c>
      <c r="C9" s="51">
        <f>'Прил.8'!G11</f>
        <v>100000</v>
      </c>
      <c r="D9" s="53">
        <v>0</v>
      </c>
      <c r="E9" s="53">
        <v>0</v>
      </c>
    </row>
    <row r="10" spans="1:5" ht="16.5">
      <c r="A10" s="49" t="s">
        <v>102</v>
      </c>
      <c r="B10" s="50" t="s">
        <v>103</v>
      </c>
      <c r="C10" s="51">
        <f>'Прил.8'!G12</f>
        <v>20000</v>
      </c>
      <c r="D10" s="53">
        <f>'[1]Прил.9 '!G12</f>
        <v>20000</v>
      </c>
      <c r="E10" s="53">
        <f>'[1]Прил.9 '!H12</f>
        <v>20000</v>
      </c>
    </row>
    <row r="11" spans="1:5" s="43" customFormat="1" ht="33">
      <c r="A11" s="49" t="s">
        <v>104</v>
      </c>
      <c r="B11" s="50" t="s">
        <v>105</v>
      </c>
      <c r="C11" s="51">
        <f>'Прил.8'!G13+'Прил.8'!G14+'Прил.8'!G15+'Прил.8'!G16+'Прил.8'!G17+'Прил.8'!G18+'Прил.8'!G19+'Прил.8'!G20+'Прил.8'!G21+'Прил.8'!G22</f>
        <v>81277.70999999999</v>
      </c>
      <c r="D11" s="51">
        <v>6000</v>
      </c>
      <c r="E11" s="51" t="e">
        <f>#REF!+#REF!</f>
        <v>#REF!</v>
      </c>
    </row>
    <row r="12" spans="1:5" ht="16.5">
      <c r="A12" s="46" t="s">
        <v>106</v>
      </c>
      <c r="B12" s="47" t="s">
        <v>107</v>
      </c>
      <c r="C12" s="48">
        <f>SUM(C13)</f>
        <v>81000</v>
      </c>
      <c r="D12" s="48" t="e">
        <f>SUM(D13)</f>
        <v>#REF!</v>
      </c>
      <c r="E12" s="48" t="e">
        <f>SUM(E13)</f>
        <v>#REF!</v>
      </c>
    </row>
    <row r="13" spans="1:5" ht="33">
      <c r="A13" s="49" t="s">
        <v>108</v>
      </c>
      <c r="B13" s="50" t="s">
        <v>109</v>
      </c>
      <c r="C13" s="51">
        <f>'Прил.8'!G23</f>
        <v>81000</v>
      </c>
      <c r="D13" s="51" t="e">
        <f>#REF!</f>
        <v>#REF!</v>
      </c>
      <c r="E13" s="51" t="e">
        <f>#REF!</f>
        <v>#REF!</v>
      </c>
    </row>
    <row r="14" spans="1:5" ht="66">
      <c r="A14" s="46" t="s">
        <v>110</v>
      </c>
      <c r="B14" s="47" t="s">
        <v>111</v>
      </c>
      <c r="C14" s="48">
        <f>C15</f>
        <v>20000</v>
      </c>
      <c r="D14" s="48">
        <f>D15</f>
        <v>25000</v>
      </c>
      <c r="E14" s="48">
        <f>E15</f>
        <v>20000</v>
      </c>
    </row>
    <row r="15" spans="1:5" ht="33">
      <c r="A15" s="49" t="s">
        <v>249</v>
      </c>
      <c r="B15" s="50" t="s">
        <v>250</v>
      </c>
      <c r="C15" s="54">
        <f>'Прил.8'!G24</f>
        <v>20000</v>
      </c>
      <c r="D15" s="54">
        <f>'[1]Прил.9 '!G17</f>
        <v>25000</v>
      </c>
      <c r="E15" s="54">
        <v>20000</v>
      </c>
    </row>
    <row r="16" spans="1:5" ht="33">
      <c r="A16" s="46" t="s">
        <v>112</v>
      </c>
      <c r="B16" s="47" t="s">
        <v>113</v>
      </c>
      <c r="C16" s="48">
        <f>SUM(C17:C17)</f>
        <v>1000</v>
      </c>
      <c r="D16" s="48">
        <f>SUM(D17:D17)</f>
        <v>1000</v>
      </c>
      <c r="E16" s="48">
        <f>SUM(E17:E17)</f>
        <v>1000</v>
      </c>
    </row>
    <row r="17" spans="1:5" ht="33">
      <c r="A17" s="49" t="s">
        <v>114</v>
      </c>
      <c r="B17" s="50" t="s">
        <v>115</v>
      </c>
      <c r="C17" s="51">
        <f>'[1]Прил.8'!G22</f>
        <v>1000</v>
      </c>
      <c r="D17" s="53">
        <f>'[1]Прил.9 '!G18</f>
        <v>1000</v>
      </c>
      <c r="E17" s="53">
        <f>'[1]Прил.9 '!H18</f>
        <v>1000</v>
      </c>
    </row>
    <row r="18" spans="1:5" s="44" customFormat="1" ht="49.5">
      <c r="A18" s="46" t="s">
        <v>116</v>
      </c>
      <c r="B18" s="47" t="s">
        <v>117</v>
      </c>
      <c r="C18" s="48">
        <f>SUM(C19:C20)</f>
        <v>386011.83</v>
      </c>
      <c r="D18" s="48" t="e">
        <f>D19+D20</f>
        <v>#REF!</v>
      </c>
      <c r="E18" s="48" t="e">
        <f>SUM(E20:E20)</f>
        <v>#REF!</v>
      </c>
    </row>
    <row r="19" spans="1:5" ht="16.5">
      <c r="A19" s="49" t="s">
        <v>118</v>
      </c>
      <c r="B19" s="50" t="s">
        <v>119</v>
      </c>
      <c r="C19" s="51">
        <f>'Прил.8'!G26</f>
        <v>95011.83</v>
      </c>
      <c r="D19" s="51">
        <v>0</v>
      </c>
      <c r="E19" s="51">
        <f>'[1]Прил.9 '!H19</f>
        <v>0</v>
      </c>
    </row>
    <row r="20" spans="1:5" s="43" customFormat="1" ht="16.5">
      <c r="A20" s="49" t="s">
        <v>120</v>
      </c>
      <c r="B20" s="50" t="s">
        <v>121</v>
      </c>
      <c r="C20" s="53">
        <f>'Прил.8'!G27+'Прил.8'!G28</f>
        <v>291000</v>
      </c>
      <c r="D20" s="53" t="e">
        <f>#REF!+#REF!</f>
        <v>#REF!</v>
      </c>
      <c r="E20" s="53" t="e">
        <f>#REF!+#REF!</f>
        <v>#REF!</v>
      </c>
    </row>
    <row r="21" spans="1:5" ht="16.5">
      <c r="A21" s="46" t="s">
        <v>122</v>
      </c>
      <c r="B21" s="47" t="s">
        <v>123</v>
      </c>
      <c r="C21" s="55">
        <v>1000</v>
      </c>
      <c r="D21" s="55">
        <v>1000</v>
      </c>
      <c r="E21" s="55">
        <v>1000</v>
      </c>
    </row>
    <row r="22" spans="1:5" ht="33">
      <c r="A22" s="49" t="s">
        <v>133</v>
      </c>
      <c r="B22" s="50" t="s">
        <v>135</v>
      </c>
      <c r="C22" s="53">
        <f>'[1]Прил.8'!G26</f>
        <v>1000</v>
      </c>
      <c r="D22" s="53">
        <f>'[1]Прил.9 '!G22</f>
        <v>1000</v>
      </c>
      <c r="E22" s="53">
        <f>'[1]Прил.9 '!H22</f>
        <v>1000</v>
      </c>
    </row>
    <row r="23" spans="1:5" ht="33">
      <c r="A23" s="46" t="s">
        <v>124</v>
      </c>
      <c r="B23" s="47" t="s">
        <v>125</v>
      </c>
      <c r="C23" s="48">
        <f>C24</f>
        <v>1715494</v>
      </c>
      <c r="D23" s="48" t="e">
        <f>D24</f>
        <v>#REF!</v>
      </c>
      <c r="E23" s="48" t="e">
        <f>E24</f>
        <v>#REF!</v>
      </c>
    </row>
    <row r="24" spans="1:5" ht="16.5">
      <c r="A24" s="49" t="s">
        <v>126</v>
      </c>
      <c r="B24" s="50" t="s">
        <v>127</v>
      </c>
      <c r="C24" s="54">
        <f>'Прил.8'!G30+'Прил.8'!G31+'Прил.8'!G32+'Прил.8'!G33+'Прил.8'!G34</f>
        <v>1715494</v>
      </c>
      <c r="D24" s="56" t="e">
        <f>#REF!+#REF!+#REF!+#REF!</f>
        <v>#REF!</v>
      </c>
      <c r="E24" s="56" t="e">
        <f>#REF!+#REF!+#REF!+#REF!</f>
        <v>#REF!</v>
      </c>
    </row>
    <row r="25" spans="1:5" ht="16.5">
      <c r="A25" s="46" t="s">
        <v>131</v>
      </c>
      <c r="B25" s="47" t="s">
        <v>128</v>
      </c>
      <c r="C25" s="48">
        <f>C26</f>
        <v>115020</v>
      </c>
      <c r="D25" s="48">
        <f>SUM(D26:D26)</f>
        <v>115020</v>
      </c>
      <c r="E25" s="48">
        <f>SUM(E26:E26)</f>
        <v>115020</v>
      </c>
    </row>
    <row r="26" spans="1:5" ht="16.5">
      <c r="A26" s="49" t="s">
        <v>132</v>
      </c>
      <c r="B26" s="50" t="s">
        <v>129</v>
      </c>
      <c r="C26" s="53">
        <f>'[1]Прил.8'!G32</f>
        <v>115020</v>
      </c>
      <c r="D26" s="51">
        <f>'[1]Прил.9 '!G27</f>
        <v>115020</v>
      </c>
      <c r="E26" s="51">
        <f>'[1]Прил.9 '!H27</f>
        <v>115020</v>
      </c>
    </row>
    <row r="27" spans="1:5" ht="16.5">
      <c r="A27" s="333" t="s">
        <v>130</v>
      </c>
      <c r="B27" s="333"/>
      <c r="C27" s="48">
        <f>C25+C23+C21+C18+C16+C14+C12+C6</f>
        <v>3926993.54</v>
      </c>
      <c r="D27" s="48" t="e">
        <f>SUM(D6+D12+D14+D16+D18+D21+D23+D25)</f>
        <v>#REF!</v>
      </c>
      <c r="E27" s="48" t="e">
        <f>SUM(E6+E12+E14+E16+E18+E21+E23+E25)</f>
        <v>#REF!</v>
      </c>
    </row>
  </sheetData>
  <sheetProtection/>
  <mergeCells count="6">
    <mergeCell ref="A27:B27"/>
    <mergeCell ref="C1:E1"/>
    <mergeCell ref="A2:E2"/>
    <mergeCell ref="A4:A5"/>
    <mergeCell ref="B4:B5"/>
    <mergeCell ref="C4:E4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zoomScale="90" zoomScaleNormal="90" zoomScalePageLayoutView="0" workbookViewId="0" topLeftCell="A1">
      <selection activeCell="A4" sqref="A4:E4"/>
    </sheetView>
  </sheetViews>
  <sheetFormatPr defaultColWidth="9.140625" defaultRowHeight="15"/>
  <cols>
    <col min="1" max="1" width="29.28125" style="0" customWidth="1"/>
    <col min="2" max="2" width="42.28125" style="0" customWidth="1"/>
    <col min="3" max="4" width="16.421875" style="0" bestFit="1" customWidth="1"/>
    <col min="5" max="5" width="19.421875" style="0" customWidth="1"/>
  </cols>
  <sheetData>
    <row r="1" spans="1:5" ht="87.75" customHeight="1">
      <c r="A1" s="1"/>
      <c r="B1" s="58"/>
      <c r="C1" s="279" t="s">
        <v>349</v>
      </c>
      <c r="D1" s="279"/>
      <c r="E1" s="279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69" t="s">
        <v>359</v>
      </c>
      <c r="B4" s="269"/>
      <c r="C4" s="269"/>
      <c r="D4" s="270"/>
      <c r="E4" s="270"/>
    </row>
    <row r="6" ht="15.75" customHeight="1"/>
    <row r="7" ht="15.75" customHeight="1"/>
    <row r="8" ht="15.75" customHeight="1"/>
    <row r="12" ht="15" customHeight="1"/>
    <row r="13" ht="9.75" customHeight="1"/>
    <row r="14" ht="15" customHeight="1"/>
    <row r="16" ht="15" customHeight="1"/>
    <row r="18" ht="35.25" customHeight="1" hidden="1"/>
    <row r="19" ht="64.5" customHeight="1"/>
    <row r="21" ht="24" customHeight="1"/>
    <row r="22" ht="45.75" customHeight="1"/>
    <row r="23" ht="15" customHeight="1"/>
    <row r="24" ht="15" customHeight="1"/>
    <row r="25" ht="26.25" customHeight="1"/>
    <row r="26" ht="57" customHeight="1" hidden="1"/>
    <row r="27" ht="67.5" customHeight="1"/>
    <row r="28" ht="15" customHeight="1" hidden="1"/>
    <row r="29" ht="64.5" customHeight="1"/>
    <row r="30" ht="15" customHeight="1" hidden="1"/>
    <row r="31" ht="23.25" customHeight="1"/>
    <row r="32" ht="66.75" customHeight="1"/>
    <row r="33" ht="61.5" customHeight="1"/>
    <row r="34" ht="15" customHeight="1"/>
    <row r="35" ht="44.25" customHeight="1"/>
    <row r="36" ht="44.25" customHeight="1"/>
    <row r="37" ht="0.75" customHeight="1"/>
    <row r="38" ht="42.75" customHeight="1"/>
    <row r="39" ht="65.25" customHeight="1" hidden="1"/>
    <row r="40" ht="15" customHeight="1"/>
    <row r="41" ht="15" customHeight="1"/>
    <row r="42" ht="15" customHeight="1"/>
    <row r="43" ht="15" customHeight="1"/>
    <row r="44" ht="30" customHeight="1"/>
    <row r="45" ht="57" customHeight="1"/>
    <row r="46" ht="54" customHeight="1"/>
    <row r="47" ht="50.25" customHeight="1"/>
    <row r="48" ht="26.2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4" ht="15" customHeight="1"/>
    <row r="65" ht="15" customHeight="1"/>
    <row r="66" ht="15" customHeight="1"/>
  </sheetData>
  <sheetProtection/>
  <mergeCells count="2">
    <mergeCell ref="C1:E1"/>
    <mergeCell ref="A4:E4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="90" zoomScaleNormal="90" zoomScalePageLayoutView="0" workbookViewId="0" topLeftCell="A49">
      <selection activeCell="C30" sqref="C30:C31"/>
    </sheetView>
  </sheetViews>
  <sheetFormatPr defaultColWidth="9.140625" defaultRowHeight="15"/>
  <cols>
    <col min="1" max="1" width="29.28125" style="0" customWidth="1"/>
    <col min="2" max="2" width="40.7109375" style="0" customWidth="1"/>
    <col min="3" max="3" width="17.8515625" style="0" customWidth="1"/>
    <col min="4" max="4" width="17.57421875" style="0" customWidth="1"/>
    <col min="5" max="5" width="17.00390625" style="0" customWidth="1"/>
  </cols>
  <sheetData>
    <row r="1" spans="1:5" ht="146.25" customHeight="1">
      <c r="A1" s="1"/>
      <c r="B1" s="58"/>
      <c r="C1" s="294" t="s">
        <v>219</v>
      </c>
      <c r="D1" s="294"/>
      <c r="E1" s="294"/>
    </row>
    <row r="2" spans="1:5" ht="15">
      <c r="A2" s="1"/>
      <c r="B2" s="1"/>
      <c r="C2" s="1"/>
      <c r="E2" s="1" t="s">
        <v>3</v>
      </c>
    </row>
    <row r="3" spans="1:3" ht="15">
      <c r="A3" s="1"/>
      <c r="B3" s="1"/>
      <c r="C3" s="1"/>
    </row>
    <row r="4" spans="1:5" ht="58.5" customHeight="1">
      <c r="A4" s="298" t="s">
        <v>136</v>
      </c>
      <c r="B4" s="298"/>
      <c r="C4" s="298"/>
      <c r="D4" s="299"/>
      <c r="E4" s="299"/>
    </row>
    <row r="5" ht="15.75" thickBot="1"/>
    <row r="6" spans="1:5" ht="15.75" customHeight="1">
      <c r="A6" s="2" t="s">
        <v>4</v>
      </c>
      <c r="B6" s="301" t="s">
        <v>6</v>
      </c>
      <c r="C6" s="304" t="s">
        <v>7</v>
      </c>
      <c r="D6" s="305"/>
      <c r="E6" s="306"/>
    </row>
    <row r="7" spans="1:5" ht="32.25" thickBot="1">
      <c r="A7" s="3" t="s">
        <v>5</v>
      </c>
      <c r="B7" s="302"/>
      <c r="C7" s="307" t="s">
        <v>8</v>
      </c>
      <c r="D7" s="308"/>
      <c r="E7" s="309"/>
    </row>
    <row r="8" spans="1:5" ht="16.5" thickBot="1">
      <c r="A8" s="4"/>
      <c r="B8" s="303"/>
      <c r="C8" s="5">
        <v>2018</v>
      </c>
      <c r="D8" s="6">
        <v>2019</v>
      </c>
      <c r="E8" s="6">
        <v>2020</v>
      </c>
    </row>
    <row r="9" spans="1:5" ht="15.75">
      <c r="A9" s="60">
        <v>1</v>
      </c>
      <c r="B9" s="61">
        <v>2</v>
      </c>
      <c r="C9" s="62">
        <v>3</v>
      </c>
      <c r="D9" s="62">
        <v>4</v>
      </c>
      <c r="E9" s="62">
        <v>5</v>
      </c>
    </row>
    <row r="10" spans="1:5" ht="37.5">
      <c r="A10" s="63" t="s">
        <v>168</v>
      </c>
      <c r="B10" s="71" t="s">
        <v>166</v>
      </c>
      <c r="C10" s="75">
        <f>C11+C15</f>
        <v>148500</v>
      </c>
      <c r="D10" s="75">
        <f>D11+D15</f>
        <v>148500</v>
      </c>
      <c r="E10" s="75">
        <f>E11+E15</f>
        <v>148500</v>
      </c>
    </row>
    <row r="11" spans="1:5" ht="37.5">
      <c r="A11" s="63" t="s">
        <v>169</v>
      </c>
      <c r="B11" s="64" t="s">
        <v>9</v>
      </c>
      <c r="C11" s="75">
        <v>40000</v>
      </c>
      <c r="D11" s="75">
        <v>40000</v>
      </c>
      <c r="E11" s="75">
        <v>40000</v>
      </c>
    </row>
    <row r="12" spans="1:5" ht="15" customHeight="1">
      <c r="A12" s="300" t="s">
        <v>170</v>
      </c>
      <c r="B12" s="296" t="s">
        <v>10</v>
      </c>
      <c r="C12" s="297">
        <v>40000</v>
      </c>
      <c r="D12" s="297">
        <v>40000</v>
      </c>
      <c r="E12" s="297">
        <v>40000</v>
      </c>
    </row>
    <row r="13" spans="1:5" ht="24.75" customHeight="1">
      <c r="A13" s="300"/>
      <c r="B13" s="296"/>
      <c r="C13" s="297"/>
      <c r="D13" s="297"/>
      <c r="E13" s="297"/>
    </row>
    <row r="14" spans="1:5" ht="187.5">
      <c r="A14" s="66" t="s">
        <v>171</v>
      </c>
      <c r="B14" s="72" t="s">
        <v>167</v>
      </c>
      <c r="C14" s="76">
        <v>40000</v>
      </c>
      <c r="D14" s="76">
        <v>40000</v>
      </c>
      <c r="E14" s="76">
        <v>40000</v>
      </c>
    </row>
    <row r="15" spans="1:5" ht="37.5">
      <c r="A15" s="67" t="s">
        <v>165</v>
      </c>
      <c r="B15" s="64" t="s">
        <v>11</v>
      </c>
      <c r="C15" s="75">
        <f>SUM(C16+C20)</f>
        <v>108500</v>
      </c>
      <c r="D15" s="75">
        <f>SUM(D16+D20)</f>
        <v>108500</v>
      </c>
      <c r="E15" s="75">
        <f>SUM(E16+E20)</f>
        <v>108500</v>
      </c>
    </row>
    <row r="16" spans="1:5" ht="15">
      <c r="A16" s="300" t="s">
        <v>173</v>
      </c>
      <c r="B16" s="296" t="s">
        <v>12</v>
      </c>
      <c r="C16" s="297">
        <v>8500</v>
      </c>
      <c r="D16" s="297">
        <v>8500</v>
      </c>
      <c r="E16" s="297">
        <v>8500</v>
      </c>
    </row>
    <row r="17" spans="1:5" ht="29.25" customHeight="1">
      <c r="A17" s="300"/>
      <c r="B17" s="296"/>
      <c r="C17" s="297"/>
      <c r="D17" s="297"/>
      <c r="E17" s="297"/>
    </row>
    <row r="18" spans="1:5" ht="35.25" customHeight="1">
      <c r="A18" s="300" t="s">
        <v>172</v>
      </c>
      <c r="B18" s="296" t="s">
        <v>13</v>
      </c>
      <c r="C18" s="297">
        <v>8500</v>
      </c>
      <c r="D18" s="297">
        <v>8500</v>
      </c>
      <c r="E18" s="297">
        <v>8500</v>
      </c>
    </row>
    <row r="19" spans="1:5" ht="64.5" customHeight="1">
      <c r="A19" s="300"/>
      <c r="B19" s="296"/>
      <c r="C19" s="297"/>
      <c r="D19" s="297"/>
      <c r="E19" s="297"/>
    </row>
    <row r="20" spans="1:5" ht="15">
      <c r="A20" s="300" t="s">
        <v>176</v>
      </c>
      <c r="B20" s="296" t="s">
        <v>14</v>
      </c>
      <c r="C20" s="297">
        <v>100000</v>
      </c>
      <c r="D20" s="297">
        <v>100000</v>
      </c>
      <c r="E20" s="297">
        <v>100000</v>
      </c>
    </row>
    <row r="21" spans="1:5" ht="24" customHeight="1">
      <c r="A21" s="300"/>
      <c r="B21" s="296"/>
      <c r="C21" s="297"/>
      <c r="D21" s="297"/>
      <c r="E21" s="297"/>
    </row>
    <row r="22" spans="1:5" ht="22.5" customHeight="1">
      <c r="A22" s="300" t="s">
        <v>175</v>
      </c>
      <c r="B22" s="296" t="s">
        <v>174</v>
      </c>
      <c r="C22" s="297">
        <v>10000</v>
      </c>
      <c r="D22" s="297">
        <v>10000</v>
      </c>
      <c r="E22" s="297">
        <v>10000</v>
      </c>
    </row>
    <row r="23" spans="1:5" ht="15">
      <c r="A23" s="300"/>
      <c r="B23" s="296"/>
      <c r="C23" s="297"/>
      <c r="D23" s="297"/>
      <c r="E23" s="297"/>
    </row>
    <row r="24" spans="1:5" ht="35.25" customHeight="1">
      <c r="A24" s="300" t="s">
        <v>180</v>
      </c>
      <c r="B24" s="296" t="s">
        <v>15</v>
      </c>
      <c r="C24" s="297">
        <v>10000</v>
      </c>
      <c r="D24" s="297">
        <v>10000</v>
      </c>
      <c r="E24" s="297">
        <v>10000</v>
      </c>
    </row>
    <row r="25" spans="1:5" ht="44.25" customHeight="1">
      <c r="A25" s="300"/>
      <c r="B25" s="296"/>
      <c r="C25" s="297"/>
      <c r="D25" s="297"/>
      <c r="E25" s="297"/>
    </row>
    <row r="26" spans="1:5" ht="57" customHeight="1">
      <c r="A26" s="66" t="s">
        <v>177</v>
      </c>
      <c r="B26" s="72" t="s">
        <v>178</v>
      </c>
      <c r="C26" s="76">
        <v>90000</v>
      </c>
      <c r="D26" s="76">
        <v>90000</v>
      </c>
      <c r="E26" s="76">
        <v>90000</v>
      </c>
    </row>
    <row r="27" spans="1:5" ht="75.75" customHeight="1">
      <c r="A27" s="66" t="s">
        <v>179</v>
      </c>
      <c r="B27" s="72" t="s">
        <v>16</v>
      </c>
      <c r="C27" s="76">
        <v>90000</v>
      </c>
      <c r="D27" s="76">
        <v>90000</v>
      </c>
      <c r="E27" s="76">
        <v>90000</v>
      </c>
    </row>
    <row r="28" spans="1:5" ht="37.5">
      <c r="A28" s="69" t="s">
        <v>181</v>
      </c>
      <c r="B28" s="73" t="s">
        <v>182</v>
      </c>
      <c r="C28" s="75">
        <f>C29</f>
        <v>3574543.33</v>
      </c>
      <c r="D28" s="75">
        <f>SUM(D30+D39+D42+D48)</f>
        <v>3085100</v>
      </c>
      <c r="E28" s="75">
        <f>SUM(E30+E39+E42+E48)+E38</f>
        <v>4343060</v>
      </c>
    </row>
    <row r="29" spans="1:5" ht="100.5" customHeight="1">
      <c r="A29" s="69" t="s">
        <v>184</v>
      </c>
      <c r="B29" s="73" t="s">
        <v>183</v>
      </c>
      <c r="C29" s="75">
        <f>C30+C38+C39+C42+C48+C36</f>
        <v>3574543.33</v>
      </c>
      <c r="D29" s="75">
        <f>D30+D39+D42+D48</f>
        <v>3085100</v>
      </c>
      <c r="E29" s="75">
        <f>E30+E39+E42+E48+E38</f>
        <v>4343060</v>
      </c>
    </row>
    <row r="30" spans="1:5" ht="15">
      <c r="A30" s="300" t="s">
        <v>185</v>
      </c>
      <c r="B30" s="296" t="s">
        <v>17</v>
      </c>
      <c r="C30" s="297">
        <f>C32</f>
        <v>3088700</v>
      </c>
      <c r="D30" s="297">
        <v>3023900</v>
      </c>
      <c r="E30" s="297">
        <v>3015100</v>
      </c>
    </row>
    <row r="31" spans="1:5" ht="23.25" customHeight="1">
      <c r="A31" s="300"/>
      <c r="B31" s="296"/>
      <c r="C31" s="297"/>
      <c r="D31" s="297"/>
      <c r="E31" s="297"/>
    </row>
    <row r="32" spans="1:5" ht="15">
      <c r="A32" s="300" t="s">
        <v>186</v>
      </c>
      <c r="B32" s="296" t="s">
        <v>18</v>
      </c>
      <c r="C32" s="297">
        <v>3088700</v>
      </c>
      <c r="D32" s="297">
        <v>3023900</v>
      </c>
      <c r="E32" s="297">
        <v>3015100</v>
      </c>
    </row>
    <row r="33" spans="1:5" ht="28.5" customHeight="1">
      <c r="A33" s="300"/>
      <c r="B33" s="296"/>
      <c r="C33" s="297"/>
      <c r="D33" s="297"/>
      <c r="E33" s="297"/>
    </row>
    <row r="34" spans="1:5" ht="15">
      <c r="A34" s="300" t="s">
        <v>187</v>
      </c>
      <c r="B34" s="296" t="s">
        <v>19</v>
      </c>
      <c r="C34" s="297">
        <f>C32</f>
        <v>3088700</v>
      </c>
      <c r="D34" s="297">
        <v>3023900</v>
      </c>
      <c r="E34" s="297">
        <v>3015100</v>
      </c>
    </row>
    <row r="35" spans="1:5" ht="44.25" customHeight="1">
      <c r="A35" s="300"/>
      <c r="B35" s="296"/>
      <c r="C35" s="297"/>
      <c r="D35" s="297"/>
      <c r="E35" s="297"/>
    </row>
    <row r="36" spans="1:5" ht="44.25" customHeight="1">
      <c r="A36" s="92" t="s">
        <v>221</v>
      </c>
      <c r="B36" s="65" t="s">
        <v>223</v>
      </c>
      <c r="C36" s="76">
        <v>63210</v>
      </c>
      <c r="D36" s="76">
        <v>0</v>
      </c>
      <c r="E36" s="76">
        <v>0</v>
      </c>
    </row>
    <row r="37" spans="1:5" ht="44.25" customHeight="1">
      <c r="A37" s="92" t="s">
        <v>222</v>
      </c>
      <c r="B37" s="65" t="s">
        <v>224</v>
      </c>
      <c r="C37" s="76">
        <v>63210</v>
      </c>
      <c r="D37" s="76">
        <v>0</v>
      </c>
      <c r="E37" s="76">
        <v>0</v>
      </c>
    </row>
    <row r="38" spans="1:5" ht="150">
      <c r="A38" s="83" t="s">
        <v>213</v>
      </c>
      <c r="B38" s="65" t="s">
        <v>26</v>
      </c>
      <c r="C38" s="84">
        <v>0</v>
      </c>
      <c r="D38" s="84">
        <v>0</v>
      </c>
      <c r="E38" s="76">
        <v>1264560</v>
      </c>
    </row>
    <row r="39" spans="1:5" ht="75">
      <c r="A39" s="80" t="s">
        <v>188</v>
      </c>
      <c r="B39" s="81" t="s">
        <v>191</v>
      </c>
      <c r="C39" s="82">
        <v>272779</v>
      </c>
      <c r="D39" s="82">
        <f>D40</f>
        <v>0</v>
      </c>
      <c r="E39" s="82">
        <f>E40</f>
        <v>0</v>
      </c>
    </row>
    <row r="40" spans="1:5" ht="37.5">
      <c r="A40" s="59" t="s">
        <v>189</v>
      </c>
      <c r="B40" s="70" t="s">
        <v>192</v>
      </c>
      <c r="C40" s="76">
        <v>272779</v>
      </c>
      <c r="D40" s="76">
        <v>0</v>
      </c>
      <c r="E40" s="76">
        <v>0</v>
      </c>
    </row>
    <row r="41" spans="1:5" ht="37.5">
      <c r="A41" s="59" t="s">
        <v>190</v>
      </c>
      <c r="B41" s="70" t="s">
        <v>193</v>
      </c>
      <c r="C41" s="76">
        <v>272779</v>
      </c>
      <c r="D41" s="76">
        <v>0</v>
      </c>
      <c r="E41" s="76">
        <v>0</v>
      </c>
    </row>
    <row r="42" spans="1:5" ht="15" customHeight="1">
      <c r="A42" s="295" t="s">
        <v>199</v>
      </c>
      <c r="B42" s="296" t="s">
        <v>194</v>
      </c>
      <c r="C42" s="297">
        <f>C44+C46</f>
        <v>61759.63</v>
      </c>
      <c r="D42" s="297">
        <f>D44+D46</f>
        <v>61200</v>
      </c>
      <c r="E42" s="297">
        <f>E44+E46</f>
        <v>63400</v>
      </c>
    </row>
    <row r="43" spans="1:5" ht="30" customHeight="1">
      <c r="A43" s="295"/>
      <c r="B43" s="296"/>
      <c r="C43" s="297"/>
      <c r="D43" s="297"/>
      <c r="E43" s="297"/>
    </row>
    <row r="44" spans="1:5" ht="102" customHeight="1">
      <c r="A44" s="59" t="s">
        <v>197</v>
      </c>
      <c r="B44" s="70" t="s">
        <v>195</v>
      </c>
      <c r="C44" s="76">
        <f>C45</f>
        <v>60600</v>
      </c>
      <c r="D44" s="76">
        <f>D45</f>
        <v>61200</v>
      </c>
      <c r="E44" s="76">
        <f>E45</f>
        <v>63400</v>
      </c>
    </row>
    <row r="45" spans="1:5" ht="99" customHeight="1">
      <c r="A45" s="59" t="s">
        <v>198</v>
      </c>
      <c r="B45" s="70" t="s">
        <v>196</v>
      </c>
      <c r="C45" s="76">
        <v>60600</v>
      </c>
      <c r="D45" s="76">
        <v>61200</v>
      </c>
      <c r="E45" s="76">
        <v>63400</v>
      </c>
    </row>
    <row r="46" spans="1:5" ht="142.5" customHeight="1">
      <c r="A46" s="59" t="s">
        <v>202</v>
      </c>
      <c r="B46" s="74" t="s">
        <v>200</v>
      </c>
      <c r="C46" s="76">
        <f>C47</f>
        <v>1159.63</v>
      </c>
      <c r="D46" s="76">
        <v>0</v>
      </c>
      <c r="E46" s="76">
        <v>0</v>
      </c>
    </row>
    <row r="47" spans="1:5" ht="99" customHeight="1">
      <c r="A47" s="59" t="s">
        <v>203</v>
      </c>
      <c r="B47" s="74" t="s">
        <v>201</v>
      </c>
      <c r="C47" s="76">
        <v>1159.63</v>
      </c>
      <c r="D47" s="76">
        <v>0</v>
      </c>
      <c r="E47" s="76">
        <v>0</v>
      </c>
    </row>
    <row r="48" spans="1:5" ht="37.5">
      <c r="A48" s="69" t="s">
        <v>207</v>
      </c>
      <c r="B48" s="73" t="s">
        <v>204</v>
      </c>
      <c r="C48" s="75">
        <f>C49</f>
        <v>88094.7</v>
      </c>
      <c r="D48" s="75">
        <v>0</v>
      </c>
      <c r="E48" s="75">
        <v>0</v>
      </c>
    </row>
    <row r="49" spans="1:5" ht="150">
      <c r="A49" s="59" t="s">
        <v>208</v>
      </c>
      <c r="B49" s="74" t="s">
        <v>205</v>
      </c>
      <c r="C49" s="76">
        <f>C50</f>
        <v>88094.7</v>
      </c>
      <c r="D49" s="76">
        <v>0</v>
      </c>
      <c r="E49" s="76">
        <v>0</v>
      </c>
    </row>
    <row r="50" spans="1:5" ht="153.75" customHeight="1">
      <c r="A50" s="59" t="s">
        <v>209</v>
      </c>
      <c r="B50" s="74" t="s">
        <v>206</v>
      </c>
      <c r="C50" s="76">
        <v>88094.7</v>
      </c>
      <c r="D50" s="76">
        <v>0</v>
      </c>
      <c r="E50" s="76">
        <v>0</v>
      </c>
    </row>
    <row r="51" spans="1:5" ht="18.75">
      <c r="A51" s="68" t="s">
        <v>21</v>
      </c>
      <c r="B51" s="68"/>
      <c r="C51" s="75">
        <f>C10+C28</f>
        <v>3723043.33</v>
      </c>
      <c r="D51" s="75">
        <f>D10+D28</f>
        <v>3233600</v>
      </c>
      <c r="E51" s="75">
        <f>E10+E28</f>
        <v>4491560</v>
      </c>
    </row>
  </sheetData>
  <sheetProtection/>
  <mergeCells count="55">
    <mergeCell ref="B6:B8"/>
    <mergeCell ref="C6:E6"/>
    <mergeCell ref="C7:E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30:A31"/>
    <mergeCell ref="B30:B31"/>
    <mergeCell ref="C30:C31"/>
    <mergeCell ref="D30:D31"/>
    <mergeCell ref="E30:E31"/>
    <mergeCell ref="D32:D33"/>
    <mergeCell ref="E32:E33"/>
    <mergeCell ref="A34:A35"/>
    <mergeCell ref="B34:B35"/>
    <mergeCell ref="C34:C35"/>
    <mergeCell ref="D34:D35"/>
    <mergeCell ref="E34:E35"/>
    <mergeCell ref="C1:E1"/>
    <mergeCell ref="A42:A43"/>
    <mergeCell ref="B42:B43"/>
    <mergeCell ref="C42:C43"/>
    <mergeCell ref="D42:D43"/>
    <mergeCell ref="E42:E43"/>
    <mergeCell ref="A4:E4"/>
    <mergeCell ref="A32:A33"/>
    <mergeCell ref="B32:B33"/>
    <mergeCell ref="C32:C33"/>
  </mergeCells>
  <printOptions/>
  <pageMargins left="0.7874015748031497" right="0.5905511811023623" top="0.5905511811023623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7">
      <selection activeCell="I2" sqref="I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4:7" ht="85.5" customHeight="1">
      <c r="D1" s="279" t="s">
        <v>412</v>
      </c>
      <c r="E1" s="279"/>
      <c r="F1" s="279"/>
      <c r="G1" s="178"/>
    </row>
    <row r="2" spans="3:6" ht="89.25" customHeight="1">
      <c r="C2" s="78"/>
      <c r="D2" s="279" t="s">
        <v>400</v>
      </c>
      <c r="E2" s="279"/>
      <c r="F2" s="279"/>
    </row>
    <row r="3" spans="1:6" s="7" customFormat="1" ht="58.5" customHeight="1">
      <c r="A3" s="310" t="s">
        <v>375</v>
      </c>
      <c r="B3" s="310"/>
      <c r="C3" s="310"/>
      <c r="D3" s="310"/>
      <c r="E3" s="310"/>
      <c r="F3" s="310"/>
    </row>
    <row r="4" ht="6" customHeight="1"/>
    <row r="5" spans="1:11" ht="39.75" customHeight="1">
      <c r="A5" s="311" t="s">
        <v>28</v>
      </c>
      <c r="B5" s="312"/>
      <c r="C5" s="317" t="s">
        <v>29</v>
      </c>
      <c r="D5" s="320" t="s">
        <v>22</v>
      </c>
      <c r="E5" s="320"/>
      <c r="F5" s="320"/>
      <c r="K5" s="8"/>
    </row>
    <row r="6" spans="1:6" ht="15">
      <c r="A6" s="313"/>
      <c r="B6" s="314"/>
      <c r="C6" s="318"/>
      <c r="D6" s="320"/>
      <c r="E6" s="320"/>
      <c r="F6" s="320"/>
    </row>
    <row r="7" spans="1:10" ht="15">
      <c r="A7" s="315"/>
      <c r="B7" s="316"/>
      <c r="C7" s="318"/>
      <c r="D7" s="320"/>
      <c r="E7" s="320"/>
      <c r="F7" s="320"/>
      <c r="J7" s="79"/>
    </row>
    <row r="8" spans="1:6" ht="85.5">
      <c r="A8" s="151" t="s">
        <v>30</v>
      </c>
      <c r="B8" s="151" t="s">
        <v>31</v>
      </c>
      <c r="C8" s="319"/>
      <c r="D8" s="151">
        <v>2021</v>
      </c>
      <c r="E8" s="151">
        <v>2022</v>
      </c>
      <c r="F8" s="151">
        <v>2023</v>
      </c>
    </row>
    <row r="9" spans="1:6" ht="15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</row>
    <row r="10" spans="1:6" ht="47.25">
      <c r="A10" s="144" t="s">
        <v>79</v>
      </c>
      <c r="B10" s="145" t="s">
        <v>253</v>
      </c>
      <c r="C10" s="146" t="s">
        <v>252</v>
      </c>
      <c r="D10" s="147">
        <v>0</v>
      </c>
      <c r="E10" s="147">
        <f>E11</f>
        <v>0</v>
      </c>
      <c r="F10" s="147">
        <f>F11</f>
        <v>0</v>
      </c>
    </row>
    <row r="11" spans="1:6" ht="47.25">
      <c r="A11" s="144" t="s">
        <v>79</v>
      </c>
      <c r="B11" s="77" t="s">
        <v>32</v>
      </c>
      <c r="C11" s="131" t="s">
        <v>421</v>
      </c>
      <c r="D11" s="124">
        <f>D12+D21</f>
        <v>190000</v>
      </c>
      <c r="E11" s="124">
        <f>E12+E21</f>
        <v>0</v>
      </c>
      <c r="F11" s="124">
        <f>F12+F21</f>
        <v>0</v>
      </c>
    </row>
    <row r="12" spans="1:6" ht="38.25" customHeight="1">
      <c r="A12" s="129" t="s">
        <v>79</v>
      </c>
      <c r="B12" s="148" t="s">
        <v>34</v>
      </c>
      <c r="C12" s="149" t="s">
        <v>256</v>
      </c>
      <c r="D12" s="150">
        <f aca="true" t="shared" si="0" ref="D12:F15">D13</f>
        <v>-5341826.06</v>
      </c>
      <c r="E12" s="150">
        <f t="shared" si="0"/>
        <v>-3671120.81</v>
      </c>
      <c r="F12" s="150">
        <f t="shared" si="0"/>
        <v>-3629320.81</v>
      </c>
    </row>
    <row r="13" spans="1:6" ht="36" customHeight="1">
      <c r="A13" s="129" t="s">
        <v>79</v>
      </c>
      <c r="B13" s="148" t="s">
        <v>35</v>
      </c>
      <c r="C13" s="149" t="s">
        <v>257</v>
      </c>
      <c r="D13" s="150">
        <f t="shared" si="0"/>
        <v>-5341826.06</v>
      </c>
      <c r="E13" s="150">
        <f t="shared" si="0"/>
        <v>-3671120.81</v>
      </c>
      <c r="F13" s="150">
        <f t="shared" si="0"/>
        <v>-3629320.81</v>
      </c>
    </row>
    <row r="14" spans="1:6" ht="36.75" customHeight="1">
      <c r="A14" s="129" t="s">
        <v>79</v>
      </c>
      <c r="B14" s="148" t="s">
        <v>36</v>
      </c>
      <c r="C14" s="149" t="s">
        <v>254</v>
      </c>
      <c r="D14" s="150">
        <f t="shared" si="0"/>
        <v>-5341826.06</v>
      </c>
      <c r="E14" s="150">
        <f t="shared" si="0"/>
        <v>-3671120.81</v>
      </c>
      <c r="F14" s="150">
        <f t="shared" si="0"/>
        <v>-3629320.81</v>
      </c>
    </row>
    <row r="15" spans="1:6" ht="47.25">
      <c r="A15" s="129" t="s">
        <v>79</v>
      </c>
      <c r="B15" s="148" t="s">
        <v>37</v>
      </c>
      <c r="C15" s="149" t="s">
        <v>258</v>
      </c>
      <c r="D15" s="150">
        <f t="shared" si="0"/>
        <v>-5341826.06</v>
      </c>
      <c r="E15" s="150">
        <f t="shared" si="0"/>
        <v>-3671120.81</v>
      </c>
      <c r="F15" s="150">
        <f t="shared" si="0"/>
        <v>-3629320.81</v>
      </c>
    </row>
    <row r="16" spans="1:6" ht="47.25">
      <c r="A16" s="129" t="s">
        <v>142</v>
      </c>
      <c r="B16" s="148" t="s">
        <v>37</v>
      </c>
      <c r="C16" s="149" t="s">
        <v>258</v>
      </c>
      <c r="D16" s="150">
        <v>-5341826.06</v>
      </c>
      <c r="E16" s="150">
        <v>-3671120.81</v>
      </c>
      <c r="F16" s="150">
        <v>-3629320.81</v>
      </c>
    </row>
    <row r="17" spans="1:6" ht="38.25" customHeight="1">
      <c r="A17" s="129" t="s">
        <v>79</v>
      </c>
      <c r="B17" s="148" t="s">
        <v>265</v>
      </c>
      <c r="C17" s="149" t="s">
        <v>259</v>
      </c>
      <c r="D17" s="150">
        <f aca="true" t="shared" si="1" ref="D17:F20">D18</f>
        <v>5531826.06</v>
      </c>
      <c r="E17" s="150">
        <f t="shared" si="1"/>
        <v>3671120.81</v>
      </c>
      <c r="F17" s="150">
        <f t="shared" si="1"/>
        <v>3629320.81</v>
      </c>
    </row>
    <row r="18" spans="1:6" ht="36.75" customHeight="1">
      <c r="A18" s="129" t="s">
        <v>79</v>
      </c>
      <c r="B18" s="148" t="s">
        <v>264</v>
      </c>
      <c r="C18" s="149" t="s">
        <v>260</v>
      </c>
      <c r="D18" s="150">
        <f t="shared" si="1"/>
        <v>5531826.06</v>
      </c>
      <c r="E18" s="150">
        <f t="shared" si="1"/>
        <v>3671120.81</v>
      </c>
      <c r="F18" s="150">
        <f t="shared" si="1"/>
        <v>3629320.81</v>
      </c>
    </row>
    <row r="19" spans="1:6" ht="47.25">
      <c r="A19" s="129" t="s">
        <v>79</v>
      </c>
      <c r="B19" s="148" t="s">
        <v>263</v>
      </c>
      <c r="C19" s="149" t="s">
        <v>255</v>
      </c>
      <c r="D19" s="150">
        <f t="shared" si="1"/>
        <v>5531826.06</v>
      </c>
      <c r="E19" s="150">
        <f t="shared" si="1"/>
        <v>3671120.81</v>
      </c>
      <c r="F19" s="150">
        <f t="shared" si="1"/>
        <v>3629320.81</v>
      </c>
    </row>
    <row r="20" spans="1:6" ht="54" customHeight="1">
      <c r="A20" s="129" t="s">
        <v>79</v>
      </c>
      <c r="B20" s="148" t="s">
        <v>262</v>
      </c>
      <c r="C20" s="149" t="s">
        <v>261</v>
      </c>
      <c r="D20" s="150">
        <f t="shared" si="1"/>
        <v>5531826.06</v>
      </c>
      <c r="E20" s="150">
        <f t="shared" si="1"/>
        <v>3671120.81</v>
      </c>
      <c r="F20" s="150">
        <f t="shared" si="1"/>
        <v>3629320.81</v>
      </c>
    </row>
    <row r="21" spans="1:6" ht="50.25" customHeight="1">
      <c r="A21" s="129" t="s">
        <v>142</v>
      </c>
      <c r="B21" s="148" t="s">
        <v>38</v>
      </c>
      <c r="C21" s="149" t="s">
        <v>261</v>
      </c>
      <c r="D21" s="150">
        <v>5531826.06</v>
      </c>
      <c r="E21" s="150">
        <v>3671120.81</v>
      </c>
      <c r="F21" s="150">
        <v>3629320.81</v>
      </c>
    </row>
  </sheetData>
  <sheetProtection/>
  <mergeCells count="7">
    <mergeCell ref="D1:F1"/>
    <mergeCell ref="D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3:6" ht="143.25" customHeight="1">
      <c r="C1" s="78"/>
      <c r="D1" s="78"/>
      <c r="E1" s="279" t="s">
        <v>350</v>
      </c>
      <c r="F1" s="279"/>
    </row>
    <row r="2" spans="1:6" s="7" customFormat="1" ht="34.5" customHeight="1">
      <c r="A2" s="310" t="s">
        <v>325</v>
      </c>
      <c r="B2" s="310"/>
      <c r="C2" s="310"/>
      <c r="D2" s="310"/>
      <c r="E2" s="310"/>
      <c r="F2" s="310"/>
    </row>
    <row r="3" ht="6" customHeight="1"/>
    <row r="4" spans="1:11" ht="39.75" customHeight="1">
      <c r="A4" s="311" t="s">
        <v>28</v>
      </c>
      <c r="B4" s="312"/>
      <c r="C4" s="317" t="s">
        <v>29</v>
      </c>
      <c r="D4" s="320" t="s">
        <v>22</v>
      </c>
      <c r="E4" s="320"/>
      <c r="F4" s="320"/>
      <c r="K4" s="8"/>
    </row>
    <row r="5" spans="1:6" ht="15">
      <c r="A5" s="313"/>
      <c r="B5" s="314"/>
      <c r="C5" s="318"/>
      <c r="D5" s="320"/>
      <c r="E5" s="320"/>
      <c r="F5" s="320"/>
    </row>
    <row r="6" spans="1:10" ht="15">
      <c r="A6" s="315"/>
      <c r="B6" s="316"/>
      <c r="C6" s="318"/>
      <c r="D6" s="320"/>
      <c r="E6" s="320"/>
      <c r="F6" s="320"/>
      <c r="J6" s="79"/>
    </row>
    <row r="7" spans="1:6" ht="85.5">
      <c r="A7" s="151" t="s">
        <v>30</v>
      </c>
      <c r="B7" s="151" t="s">
        <v>31</v>
      </c>
      <c r="C7" s="319"/>
      <c r="D7" s="151">
        <v>2020</v>
      </c>
      <c r="E7" s="151">
        <v>2021</v>
      </c>
      <c r="F7" s="151">
        <v>2022</v>
      </c>
    </row>
    <row r="8" spans="1:6" ht="15">
      <c r="A8" s="130">
        <v>1</v>
      </c>
      <c r="B8" s="130">
        <v>2</v>
      </c>
      <c r="C8" s="130">
        <v>3</v>
      </c>
      <c r="D8" s="130">
        <v>4</v>
      </c>
      <c r="E8" s="130">
        <v>5</v>
      </c>
      <c r="F8" s="130">
        <v>6</v>
      </c>
    </row>
    <row r="9" spans="1:6" ht="47.25">
      <c r="A9" s="144" t="s">
        <v>79</v>
      </c>
      <c r="B9" s="145" t="s">
        <v>253</v>
      </c>
      <c r="C9" s="146" t="s">
        <v>252</v>
      </c>
      <c r="D9" s="147">
        <v>0</v>
      </c>
      <c r="E9" s="147">
        <f>E10</f>
        <v>0</v>
      </c>
      <c r="F9" s="147">
        <f>F10</f>
        <v>0</v>
      </c>
    </row>
    <row r="10" spans="1:6" ht="47.25">
      <c r="A10" s="144" t="s">
        <v>79</v>
      </c>
      <c r="B10" s="77" t="s">
        <v>32</v>
      </c>
      <c r="C10" s="131" t="s">
        <v>33</v>
      </c>
      <c r="D10" s="132">
        <v>0</v>
      </c>
      <c r="E10" s="132">
        <v>0</v>
      </c>
      <c r="F10" s="132">
        <v>0</v>
      </c>
    </row>
    <row r="11" spans="1:6" ht="38.25" customHeight="1">
      <c r="A11" s="129" t="s">
        <v>79</v>
      </c>
      <c r="B11" s="148" t="s">
        <v>34</v>
      </c>
      <c r="C11" s="149" t="s">
        <v>256</v>
      </c>
      <c r="D11" s="150">
        <f aca="true" t="shared" si="0" ref="D11:F14">D12</f>
        <v>-3926993.54</v>
      </c>
      <c r="E11" s="150">
        <f t="shared" si="0"/>
        <v>-3069000</v>
      </c>
      <c r="F11" s="150">
        <f t="shared" si="0"/>
        <v>-2917600</v>
      </c>
    </row>
    <row r="12" spans="1:6" ht="36" customHeight="1">
      <c r="A12" s="129" t="s">
        <v>79</v>
      </c>
      <c r="B12" s="148" t="s">
        <v>35</v>
      </c>
      <c r="C12" s="149" t="s">
        <v>257</v>
      </c>
      <c r="D12" s="150">
        <f t="shared" si="0"/>
        <v>-3926993.54</v>
      </c>
      <c r="E12" s="150">
        <f t="shared" si="0"/>
        <v>-3069000</v>
      </c>
      <c r="F12" s="150">
        <f t="shared" si="0"/>
        <v>-2917600</v>
      </c>
    </row>
    <row r="13" spans="1:6" ht="36.75" customHeight="1">
      <c r="A13" s="129" t="s">
        <v>79</v>
      </c>
      <c r="B13" s="148" t="s">
        <v>36</v>
      </c>
      <c r="C13" s="149" t="s">
        <v>254</v>
      </c>
      <c r="D13" s="150">
        <f t="shared" si="0"/>
        <v>-3926993.54</v>
      </c>
      <c r="E13" s="150">
        <f t="shared" si="0"/>
        <v>-3069000</v>
      </c>
      <c r="F13" s="150">
        <f t="shared" si="0"/>
        <v>-2917600</v>
      </c>
    </row>
    <row r="14" spans="1:6" ht="47.25">
      <c r="A14" s="129" t="s">
        <v>79</v>
      </c>
      <c r="B14" s="148" t="s">
        <v>37</v>
      </c>
      <c r="C14" s="149" t="s">
        <v>258</v>
      </c>
      <c r="D14" s="150">
        <f t="shared" si="0"/>
        <v>-3926993.54</v>
      </c>
      <c r="E14" s="150">
        <f t="shared" si="0"/>
        <v>-3069000</v>
      </c>
      <c r="F14" s="150">
        <f t="shared" si="0"/>
        <v>-2917600</v>
      </c>
    </row>
    <row r="15" spans="1:6" ht="47.25">
      <c r="A15" s="129" t="s">
        <v>142</v>
      </c>
      <c r="B15" s="148" t="s">
        <v>37</v>
      </c>
      <c r="C15" s="149" t="s">
        <v>258</v>
      </c>
      <c r="D15" s="150">
        <v>-3926993.54</v>
      </c>
      <c r="E15" s="150">
        <v>-3069000</v>
      </c>
      <c r="F15" s="150">
        <v>-2917600</v>
      </c>
    </row>
    <row r="16" spans="1:6" ht="38.25" customHeight="1">
      <c r="A16" s="129" t="s">
        <v>79</v>
      </c>
      <c r="B16" s="148" t="s">
        <v>265</v>
      </c>
      <c r="C16" s="149" t="s">
        <v>259</v>
      </c>
      <c r="D16" s="150">
        <f aca="true" t="shared" si="1" ref="D16:F19">D17</f>
        <v>3926993.54</v>
      </c>
      <c r="E16" s="150">
        <f t="shared" si="1"/>
        <v>3069000</v>
      </c>
      <c r="F16" s="150">
        <f t="shared" si="1"/>
        <v>2917600</v>
      </c>
    </row>
    <row r="17" spans="1:6" ht="36.75" customHeight="1">
      <c r="A17" s="129" t="s">
        <v>79</v>
      </c>
      <c r="B17" s="148" t="s">
        <v>264</v>
      </c>
      <c r="C17" s="149" t="s">
        <v>260</v>
      </c>
      <c r="D17" s="150">
        <f t="shared" si="1"/>
        <v>3926993.54</v>
      </c>
      <c r="E17" s="150">
        <f t="shared" si="1"/>
        <v>3069000</v>
      </c>
      <c r="F17" s="150">
        <f t="shared" si="1"/>
        <v>2917600</v>
      </c>
    </row>
    <row r="18" spans="1:6" ht="47.25">
      <c r="A18" s="129" t="s">
        <v>79</v>
      </c>
      <c r="B18" s="148" t="s">
        <v>263</v>
      </c>
      <c r="C18" s="149" t="s">
        <v>255</v>
      </c>
      <c r="D18" s="150">
        <f t="shared" si="1"/>
        <v>3926993.54</v>
      </c>
      <c r="E18" s="150">
        <f t="shared" si="1"/>
        <v>3069000</v>
      </c>
      <c r="F18" s="150">
        <f t="shared" si="1"/>
        <v>2917600</v>
      </c>
    </row>
    <row r="19" spans="1:6" ht="54" customHeight="1">
      <c r="A19" s="129" t="s">
        <v>79</v>
      </c>
      <c r="B19" s="148" t="s">
        <v>262</v>
      </c>
      <c r="C19" s="149" t="s">
        <v>261</v>
      </c>
      <c r="D19" s="150">
        <f t="shared" si="1"/>
        <v>3926993.54</v>
      </c>
      <c r="E19" s="150">
        <f t="shared" si="1"/>
        <v>3069000</v>
      </c>
      <c r="F19" s="150">
        <f t="shared" si="1"/>
        <v>2917600</v>
      </c>
    </row>
    <row r="20" spans="1:6" ht="50.25" customHeight="1">
      <c r="A20" s="129" t="s">
        <v>142</v>
      </c>
      <c r="B20" s="148" t="s">
        <v>38</v>
      </c>
      <c r="C20" s="149" t="s">
        <v>261</v>
      </c>
      <c r="D20" s="150">
        <v>3926993.54</v>
      </c>
      <c r="E20" s="150">
        <v>3069000</v>
      </c>
      <c r="F20" s="150">
        <v>2917600</v>
      </c>
    </row>
  </sheetData>
  <sheetProtection/>
  <mergeCells count="6">
    <mergeCell ref="E1:F1"/>
    <mergeCell ref="A2:F2"/>
    <mergeCell ref="A4:B6"/>
    <mergeCell ref="C4:C7"/>
    <mergeCell ref="D4:F5"/>
    <mergeCell ref="D6:F6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0">
      <selection activeCell="F22" sqref="F22"/>
    </sheetView>
  </sheetViews>
  <sheetFormatPr defaultColWidth="9.140625" defaultRowHeight="15"/>
  <cols>
    <col min="1" max="1" width="5.57421875" style="0" customWidth="1"/>
    <col min="2" max="2" width="27.8515625" style="0" customWidth="1"/>
    <col min="3" max="3" width="30.140625" style="0" customWidth="1"/>
    <col min="4" max="4" width="16.28125" style="0" customWidth="1"/>
    <col min="5" max="5" width="17.140625" style="0" customWidth="1"/>
    <col min="6" max="6" width="17.28125" style="0" customWidth="1"/>
  </cols>
  <sheetData>
    <row r="1" spans="4:7" ht="85.5" customHeight="1">
      <c r="D1" s="279" t="s">
        <v>457</v>
      </c>
      <c r="E1" s="279"/>
      <c r="F1" s="279"/>
      <c r="G1" s="178"/>
    </row>
    <row r="2" spans="3:6" ht="89.25" customHeight="1">
      <c r="C2" s="78"/>
      <c r="D2" s="279" t="s">
        <v>400</v>
      </c>
      <c r="E2" s="279"/>
      <c r="F2" s="279"/>
    </row>
    <row r="3" spans="1:6" s="7" customFormat="1" ht="58.5" customHeight="1">
      <c r="A3" s="310" t="s">
        <v>375</v>
      </c>
      <c r="B3" s="310"/>
      <c r="C3" s="310"/>
      <c r="D3" s="310"/>
      <c r="E3" s="310"/>
      <c r="F3" s="310"/>
    </row>
    <row r="4" ht="6" customHeight="1"/>
    <row r="5" spans="1:11" ht="39.75" customHeight="1">
      <c r="A5" s="311" t="s">
        <v>28</v>
      </c>
      <c r="B5" s="312"/>
      <c r="C5" s="317" t="s">
        <v>29</v>
      </c>
      <c r="D5" s="320" t="s">
        <v>22</v>
      </c>
      <c r="E5" s="320"/>
      <c r="F5" s="320"/>
      <c r="K5" s="8"/>
    </row>
    <row r="6" spans="1:6" ht="15">
      <c r="A6" s="313"/>
      <c r="B6" s="314"/>
      <c r="C6" s="318"/>
      <c r="D6" s="320"/>
      <c r="E6" s="320"/>
      <c r="F6" s="320"/>
    </row>
    <row r="7" spans="1:10" ht="15">
      <c r="A7" s="315"/>
      <c r="B7" s="316"/>
      <c r="C7" s="318"/>
      <c r="D7" s="320"/>
      <c r="E7" s="320"/>
      <c r="F7" s="320"/>
      <c r="J7" s="79"/>
    </row>
    <row r="8" spans="1:6" ht="85.5">
      <c r="A8" s="151" t="s">
        <v>30</v>
      </c>
      <c r="B8" s="151" t="s">
        <v>31</v>
      </c>
      <c r="C8" s="319"/>
      <c r="D8" s="151">
        <v>2021</v>
      </c>
      <c r="E8" s="151">
        <v>2022</v>
      </c>
      <c r="F8" s="151">
        <v>2023</v>
      </c>
    </row>
    <row r="9" spans="1:6" ht="15">
      <c r="A9" s="130">
        <v>1</v>
      </c>
      <c r="B9" s="130">
        <v>2</v>
      </c>
      <c r="C9" s="130">
        <v>3</v>
      </c>
      <c r="D9" s="130">
        <v>4</v>
      </c>
      <c r="E9" s="130">
        <v>5</v>
      </c>
      <c r="F9" s="130">
        <v>6</v>
      </c>
    </row>
    <row r="10" spans="1:6" ht="47.25">
      <c r="A10" s="144" t="s">
        <v>79</v>
      </c>
      <c r="B10" s="145" t="s">
        <v>253</v>
      </c>
      <c r="C10" s="146" t="s">
        <v>252</v>
      </c>
      <c r="D10" s="147">
        <f>D11</f>
        <v>240000</v>
      </c>
      <c r="E10" s="147">
        <f>E11</f>
        <v>0</v>
      </c>
      <c r="F10" s="147">
        <f>F11</f>
        <v>0</v>
      </c>
    </row>
    <row r="11" spans="1:6" ht="47.25">
      <c r="A11" s="144" t="s">
        <v>79</v>
      </c>
      <c r="B11" s="77" t="s">
        <v>32</v>
      </c>
      <c r="C11" s="131" t="s">
        <v>421</v>
      </c>
      <c r="D11" s="124">
        <f>D12+D21</f>
        <v>240000</v>
      </c>
      <c r="E11" s="124">
        <f>E12+E21</f>
        <v>0</v>
      </c>
      <c r="F11" s="124">
        <f>F12+F21</f>
        <v>0</v>
      </c>
    </row>
    <row r="12" spans="1:6" ht="38.25" customHeight="1">
      <c r="A12" s="129" t="s">
        <v>79</v>
      </c>
      <c r="B12" s="148" t="s">
        <v>34</v>
      </c>
      <c r="C12" s="149" t="s">
        <v>256</v>
      </c>
      <c r="D12" s="150">
        <f aca="true" t="shared" si="0" ref="D12:F15">D13</f>
        <v>-5397172.67</v>
      </c>
      <c r="E12" s="150">
        <f t="shared" si="0"/>
        <v>-3676084.53</v>
      </c>
      <c r="F12" s="150">
        <f t="shared" si="0"/>
        <v>-3634284.53</v>
      </c>
    </row>
    <row r="13" spans="1:6" ht="36" customHeight="1">
      <c r="A13" s="129" t="s">
        <v>79</v>
      </c>
      <c r="B13" s="148" t="s">
        <v>35</v>
      </c>
      <c r="C13" s="149" t="s">
        <v>257</v>
      </c>
      <c r="D13" s="150">
        <f t="shared" si="0"/>
        <v>-5397172.67</v>
      </c>
      <c r="E13" s="150">
        <f t="shared" si="0"/>
        <v>-3676084.53</v>
      </c>
      <c r="F13" s="150">
        <f t="shared" si="0"/>
        <v>-3634284.53</v>
      </c>
    </row>
    <row r="14" spans="1:6" ht="36.75" customHeight="1">
      <c r="A14" s="129" t="s">
        <v>79</v>
      </c>
      <c r="B14" s="148" t="s">
        <v>36</v>
      </c>
      <c r="C14" s="149" t="s">
        <v>254</v>
      </c>
      <c r="D14" s="150">
        <f t="shared" si="0"/>
        <v>-5397172.67</v>
      </c>
      <c r="E14" s="150">
        <f t="shared" si="0"/>
        <v>-3676084.53</v>
      </c>
      <c r="F14" s="150">
        <f t="shared" si="0"/>
        <v>-3634284.53</v>
      </c>
    </row>
    <row r="15" spans="1:6" ht="47.25">
      <c r="A15" s="129" t="s">
        <v>79</v>
      </c>
      <c r="B15" s="148" t="s">
        <v>37</v>
      </c>
      <c r="C15" s="149" t="s">
        <v>258</v>
      </c>
      <c r="D15" s="150">
        <f t="shared" si="0"/>
        <v>-5397172.67</v>
      </c>
      <c r="E15" s="150">
        <f t="shared" si="0"/>
        <v>-3676084.53</v>
      </c>
      <c r="F15" s="150">
        <f t="shared" si="0"/>
        <v>-3634284.53</v>
      </c>
    </row>
    <row r="16" spans="1:6" ht="47.25">
      <c r="A16" s="129" t="s">
        <v>142</v>
      </c>
      <c r="B16" s="148" t="s">
        <v>37</v>
      </c>
      <c r="C16" s="149" t="s">
        <v>258</v>
      </c>
      <c r="D16" s="150">
        <v>-5397172.67</v>
      </c>
      <c r="E16" s="150">
        <v>-3676084.53</v>
      </c>
      <c r="F16" s="150">
        <v>-3634284.53</v>
      </c>
    </row>
    <row r="17" spans="1:6" ht="38.25" customHeight="1">
      <c r="A17" s="129" t="s">
        <v>79</v>
      </c>
      <c r="B17" s="148" t="s">
        <v>265</v>
      </c>
      <c r="C17" s="149" t="s">
        <v>259</v>
      </c>
      <c r="D17" s="150">
        <f aca="true" t="shared" si="1" ref="D17:F20">D18</f>
        <v>5637172.67</v>
      </c>
      <c r="E17" s="150">
        <f t="shared" si="1"/>
        <v>3676084.53</v>
      </c>
      <c r="F17" s="150">
        <f t="shared" si="1"/>
        <v>3634284.53</v>
      </c>
    </row>
    <row r="18" spans="1:6" ht="36.75" customHeight="1">
      <c r="A18" s="129" t="s">
        <v>79</v>
      </c>
      <c r="B18" s="148" t="s">
        <v>264</v>
      </c>
      <c r="C18" s="149" t="s">
        <v>260</v>
      </c>
      <c r="D18" s="150">
        <f t="shared" si="1"/>
        <v>5637172.67</v>
      </c>
      <c r="E18" s="150">
        <f t="shared" si="1"/>
        <v>3676084.53</v>
      </c>
      <c r="F18" s="150">
        <f t="shared" si="1"/>
        <v>3634284.53</v>
      </c>
    </row>
    <row r="19" spans="1:6" ht="47.25">
      <c r="A19" s="129" t="s">
        <v>79</v>
      </c>
      <c r="B19" s="148" t="s">
        <v>263</v>
      </c>
      <c r="C19" s="149" t="s">
        <v>255</v>
      </c>
      <c r="D19" s="150">
        <f t="shared" si="1"/>
        <v>5637172.67</v>
      </c>
      <c r="E19" s="150">
        <f t="shared" si="1"/>
        <v>3676084.53</v>
      </c>
      <c r="F19" s="150">
        <f t="shared" si="1"/>
        <v>3634284.53</v>
      </c>
    </row>
    <row r="20" spans="1:6" ht="54" customHeight="1">
      <c r="A20" s="129" t="s">
        <v>79</v>
      </c>
      <c r="B20" s="148" t="s">
        <v>262</v>
      </c>
      <c r="C20" s="149" t="s">
        <v>261</v>
      </c>
      <c r="D20" s="150">
        <f t="shared" si="1"/>
        <v>5637172.67</v>
      </c>
      <c r="E20" s="150">
        <f t="shared" si="1"/>
        <v>3676084.53</v>
      </c>
      <c r="F20" s="150">
        <f t="shared" si="1"/>
        <v>3634284.53</v>
      </c>
    </row>
    <row r="21" spans="1:6" ht="50.25" customHeight="1">
      <c r="A21" s="129" t="s">
        <v>142</v>
      </c>
      <c r="B21" s="148" t="s">
        <v>38</v>
      </c>
      <c r="C21" s="149" t="s">
        <v>261</v>
      </c>
      <c r="D21" s="150">
        <v>5637172.67</v>
      </c>
      <c r="E21" s="150">
        <v>3676084.53</v>
      </c>
      <c r="F21" s="150">
        <v>3634284.53</v>
      </c>
    </row>
  </sheetData>
  <sheetProtection/>
  <mergeCells count="7">
    <mergeCell ref="D1:F1"/>
    <mergeCell ref="D2:F2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90" zoomScaleNormal="90" zoomScalePageLayoutView="0" workbookViewId="0" topLeftCell="A68">
      <selection activeCell="D1" sqref="D1:F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6.28125" style="0" customWidth="1"/>
    <col min="5" max="5" width="17.28125" style="0" customWidth="1"/>
    <col min="6" max="6" width="17.7109375" style="0" customWidth="1"/>
    <col min="7" max="7" width="15.140625" style="0" bestFit="1" customWidth="1"/>
    <col min="8" max="8" width="16.421875" style="0" bestFit="1" customWidth="1"/>
  </cols>
  <sheetData>
    <row r="1" spans="4:6" ht="90.75" customHeight="1">
      <c r="D1" s="279" t="s">
        <v>412</v>
      </c>
      <c r="E1" s="279"/>
      <c r="F1" s="279"/>
    </row>
    <row r="2" spans="2:6" ht="115.5" customHeight="1">
      <c r="B2" s="178"/>
      <c r="C2" s="178"/>
      <c r="D2" s="279" t="s">
        <v>401</v>
      </c>
      <c r="E2" s="279"/>
      <c r="F2" s="279"/>
    </row>
    <row r="3" spans="1:6" ht="111" customHeight="1">
      <c r="A3" s="298" t="s">
        <v>376</v>
      </c>
      <c r="B3" s="298"/>
      <c r="C3" s="298"/>
      <c r="D3" s="298"/>
      <c r="E3" s="298"/>
      <c r="F3" s="298"/>
    </row>
    <row r="4" spans="1:4" ht="27" customHeight="1" hidden="1">
      <c r="A4" s="327"/>
      <c r="B4" s="328"/>
      <c r="C4" s="328"/>
      <c r="D4" s="328"/>
    </row>
    <row r="6" spans="1:6" s="9" customFormat="1" ht="39.75" customHeight="1">
      <c r="A6" s="324" t="s">
        <v>39</v>
      </c>
      <c r="B6" s="325" t="s">
        <v>40</v>
      </c>
      <c r="C6" s="326" t="s">
        <v>69</v>
      </c>
      <c r="D6" s="321" t="s">
        <v>378</v>
      </c>
      <c r="E6" s="323" t="s">
        <v>377</v>
      </c>
      <c r="F6" s="321" t="s">
        <v>389</v>
      </c>
    </row>
    <row r="7" spans="1:6" s="9" customFormat="1" ht="21" customHeight="1">
      <c r="A7" s="324"/>
      <c r="B7" s="325"/>
      <c r="C7" s="326"/>
      <c r="D7" s="321"/>
      <c r="E7" s="322"/>
      <c r="F7" s="322"/>
    </row>
    <row r="8" spans="1:6" s="9" customFormat="1" ht="15" customHeight="1">
      <c r="A8" s="10" t="s">
        <v>0</v>
      </c>
      <c r="B8" s="30" t="s">
        <v>41</v>
      </c>
      <c r="C8" s="30" t="s">
        <v>42</v>
      </c>
      <c r="D8" s="192" t="s">
        <v>43</v>
      </c>
      <c r="E8" s="191"/>
      <c r="F8" s="191"/>
    </row>
    <row r="9" spans="1:6" s="9" customFormat="1" ht="82.5">
      <c r="A9" s="11" t="s">
        <v>354</v>
      </c>
      <c r="B9" s="94" t="s">
        <v>225</v>
      </c>
      <c r="C9" s="95"/>
      <c r="D9" s="179">
        <f>D10+D19</f>
        <v>1587690</v>
      </c>
      <c r="E9" s="179">
        <f>E10+E19</f>
        <v>1277475</v>
      </c>
      <c r="F9" s="217">
        <f>F10+F19</f>
        <v>1285000</v>
      </c>
    </row>
    <row r="10" spans="1:6" s="9" customFormat="1" ht="103.5">
      <c r="A10" s="13" t="s">
        <v>226</v>
      </c>
      <c r="B10" s="94" t="s">
        <v>227</v>
      </c>
      <c r="C10" s="95"/>
      <c r="D10" s="179">
        <f>D11+D15+D17</f>
        <v>1575690</v>
      </c>
      <c r="E10" s="179">
        <f>E11+E15+E17</f>
        <v>1272475</v>
      </c>
      <c r="F10" s="218">
        <f>F11+F15+F17</f>
        <v>1280000</v>
      </c>
    </row>
    <row r="11" spans="1:6" s="9" customFormat="1" ht="82.5">
      <c r="A11" s="109" t="s">
        <v>154</v>
      </c>
      <c r="B11" s="116" t="s">
        <v>290</v>
      </c>
      <c r="C11" s="117"/>
      <c r="D11" s="180">
        <f>D12+D13+D14</f>
        <v>885690</v>
      </c>
      <c r="E11" s="180">
        <f>E12+E13+E14</f>
        <v>727680</v>
      </c>
      <c r="F11" s="219">
        <f>F12+F13+F14</f>
        <v>730000</v>
      </c>
    </row>
    <row r="12" spans="1:6" s="9" customFormat="1" ht="132">
      <c r="A12" s="85" t="s">
        <v>145</v>
      </c>
      <c r="B12" s="101" t="s">
        <v>228</v>
      </c>
      <c r="C12" s="101" t="s">
        <v>49</v>
      </c>
      <c r="D12" s="181">
        <v>740000</v>
      </c>
      <c r="E12" s="181">
        <v>702180</v>
      </c>
      <c r="F12" s="220">
        <v>710000</v>
      </c>
    </row>
    <row r="13" spans="1:7" s="9" customFormat="1" ht="82.5">
      <c r="A13" s="85" t="s">
        <v>147</v>
      </c>
      <c r="B13" s="101" t="s">
        <v>228</v>
      </c>
      <c r="C13" s="101" t="s">
        <v>45</v>
      </c>
      <c r="D13" s="181">
        <v>143690</v>
      </c>
      <c r="E13" s="181">
        <v>25000</v>
      </c>
      <c r="F13" s="220">
        <v>19500</v>
      </c>
      <c r="G13" s="15"/>
    </row>
    <row r="14" spans="1:6" s="9" customFormat="1" ht="66">
      <c r="A14" s="85" t="s">
        <v>215</v>
      </c>
      <c r="B14" s="101" t="s">
        <v>228</v>
      </c>
      <c r="C14" s="101" t="s">
        <v>50</v>
      </c>
      <c r="D14" s="181">
        <v>2000</v>
      </c>
      <c r="E14" s="181">
        <v>500</v>
      </c>
      <c r="F14" s="220">
        <v>500</v>
      </c>
    </row>
    <row r="15" spans="1:6" s="9" customFormat="1" ht="49.5">
      <c r="A15" s="111" t="s">
        <v>51</v>
      </c>
      <c r="B15" s="112" t="s">
        <v>268</v>
      </c>
      <c r="C15" s="113"/>
      <c r="D15" s="180">
        <f>SUM(D16)</f>
        <v>655000</v>
      </c>
      <c r="E15" s="180">
        <f>SUM(E16)</f>
        <v>539795</v>
      </c>
      <c r="F15" s="219">
        <f>SUM(F16)</f>
        <v>545000</v>
      </c>
    </row>
    <row r="16" spans="1:6" s="9" customFormat="1" ht="132.75">
      <c r="A16" s="91" t="s">
        <v>143</v>
      </c>
      <c r="B16" s="100" t="s">
        <v>291</v>
      </c>
      <c r="C16" s="100" t="s">
        <v>49</v>
      </c>
      <c r="D16" s="182">
        <v>655000</v>
      </c>
      <c r="E16" s="182">
        <v>539795</v>
      </c>
      <c r="F16" s="221">
        <v>545000</v>
      </c>
    </row>
    <row r="17" spans="1:6" s="9" customFormat="1" ht="82.5">
      <c r="A17" s="119" t="s">
        <v>269</v>
      </c>
      <c r="B17" s="116" t="s">
        <v>292</v>
      </c>
      <c r="C17" s="116"/>
      <c r="D17" s="183">
        <f>D18</f>
        <v>35000</v>
      </c>
      <c r="E17" s="183">
        <f>E18</f>
        <v>5000</v>
      </c>
      <c r="F17" s="222">
        <f>F18</f>
        <v>5000</v>
      </c>
    </row>
    <row r="18" spans="1:6" s="9" customFormat="1" ht="148.5">
      <c r="A18" s="14" t="s">
        <v>404</v>
      </c>
      <c r="B18" s="101" t="s">
        <v>293</v>
      </c>
      <c r="C18" s="101" t="s">
        <v>45</v>
      </c>
      <c r="D18" s="181">
        <v>35000</v>
      </c>
      <c r="E18" s="181">
        <v>5000</v>
      </c>
      <c r="F18" s="220">
        <v>5000</v>
      </c>
    </row>
    <row r="19" spans="1:6" s="9" customFormat="1" ht="86.25">
      <c r="A19" s="118" t="s">
        <v>266</v>
      </c>
      <c r="B19" s="98" t="s">
        <v>229</v>
      </c>
      <c r="C19" s="98"/>
      <c r="D19" s="184">
        <f aca="true" t="shared" si="0" ref="D19:F20">D20</f>
        <v>12000</v>
      </c>
      <c r="E19" s="184">
        <f t="shared" si="0"/>
        <v>5000</v>
      </c>
      <c r="F19" s="223">
        <f t="shared" si="0"/>
        <v>5000</v>
      </c>
    </row>
    <row r="20" spans="1:6" s="9" customFormat="1" ht="82.5">
      <c r="A20" s="120" t="s">
        <v>405</v>
      </c>
      <c r="B20" s="113" t="s">
        <v>267</v>
      </c>
      <c r="C20" s="113"/>
      <c r="D20" s="180">
        <f t="shared" si="0"/>
        <v>12000</v>
      </c>
      <c r="E20" s="180">
        <f t="shared" si="0"/>
        <v>5000</v>
      </c>
      <c r="F20" s="219">
        <f t="shared" si="0"/>
        <v>5000</v>
      </c>
    </row>
    <row r="21" spans="1:6" s="9" customFormat="1" ht="66">
      <c r="A21" s="14" t="s">
        <v>270</v>
      </c>
      <c r="B21" s="10" t="s">
        <v>271</v>
      </c>
      <c r="C21" s="10" t="s">
        <v>45</v>
      </c>
      <c r="D21" s="185">
        <v>12000</v>
      </c>
      <c r="E21" s="185">
        <v>5000</v>
      </c>
      <c r="F21" s="254">
        <v>5000</v>
      </c>
    </row>
    <row r="22" spans="1:6" s="9" customFormat="1" ht="83.25">
      <c r="A22" s="265" t="s">
        <v>415</v>
      </c>
      <c r="B22" s="94" t="s">
        <v>422</v>
      </c>
      <c r="C22" s="94"/>
      <c r="D22" s="186">
        <f aca="true" t="shared" si="1" ref="D22:F24">D23</f>
        <v>650000</v>
      </c>
      <c r="E22" s="186">
        <f t="shared" si="1"/>
        <v>0</v>
      </c>
      <c r="F22" s="256">
        <f t="shared" si="1"/>
        <v>0</v>
      </c>
    </row>
    <row r="23" spans="1:6" s="9" customFormat="1" ht="34.5">
      <c r="A23" s="13" t="s">
        <v>417</v>
      </c>
      <c r="B23" s="95" t="s">
        <v>418</v>
      </c>
      <c r="C23" s="253"/>
      <c r="D23" s="187">
        <f t="shared" si="1"/>
        <v>650000</v>
      </c>
      <c r="E23" s="187">
        <f t="shared" si="1"/>
        <v>0</v>
      </c>
      <c r="F23" s="257">
        <f t="shared" si="1"/>
        <v>0</v>
      </c>
    </row>
    <row r="24" spans="1:6" s="9" customFormat="1" ht="66">
      <c r="A24" s="119" t="s">
        <v>416</v>
      </c>
      <c r="B24" s="117" t="s">
        <v>419</v>
      </c>
      <c r="C24" s="116"/>
      <c r="D24" s="183">
        <f t="shared" si="1"/>
        <v>650000</v>
      </c>
      <c r="E24" s="183">
        <f t="shared" si="1"/>
        <v>0</v>
      </c>
      <c r="F24" s="258">
        <f t="shared" si="1"/>
        <v>0</v>
      </c>
    </row>
    <row r="25" spans="1:6" s="9" customFormat="1" ht="99">
      <c r="A25" s="14" t="s">
        <v>454</v>
      </c>
      <c r="B25" s="103" t="s">
        <v>420</v>
      </c>
      <c r="C25" s="10" t="s">
        <v>45</v>
      </c>
      <c r="D25" s="185">
        <v>650000</v>
      </c>
      <c r="E25" s="185">
        <v>0</v>
      </c>
      <c r="F25" s="259">
        <v>0</v>
      </c>
    </row>
    <row r="26" spans="1:6" s="9" customFormat="1" ht="99">
      <c r="A26" s="11" t="s">
        <v>355</v>
      </c>
      <c r="B26" s="95" t="s">
        <v>52</v>
      </c>
      <c r="C26" s="95"/>
      <c r="D26" s="179">
        <f aca="true" t="shared" si="2" ref="D26:F28">D27</f>
        <v>40000</v>
      </c>
      <c r="E26" s="179">
        <f t="shared" si="2"/>
        <v>15000</v>
      </c>
      <c r="F26" s="255">
        <f t="shared" si="2"/>
        <v>15000</v>
      </c>
    </row>
    <row r="27" spans="1:6" s="9" customFormat="1" ht="69">
      <c r="A27" s="13" t="s">
        <v>277</v>
      </c>
      <c r="B27" s="95" t="s">
        <v>280</v>
      </c>
      <c r="C27" s="95"/>
      <c r="D27" s="179">
        <f t="shared" si="2"/>
        <v>40000</v>
      </c>
      <c r="E27" s="179">
        <f t="shared" si="2"/>
        <v>15000</v>
      </c>
      <c r="F27" s="218">
        <f t="shared" si="2"/>
        <v>15000</v>
      </c>
    </row>
    <row r="28" spans="1:6" s="9" customFormat="1" ht="66">
      <c r="A28" s="119" t="s">
        <v>278</v>
      </c>
      <c r="B28" s="117" t="s">
        <v>216</v>
      </c>
      <c r="C28" s="117"/>
      <c r="D28" s="180">
        <f t="shared" si="2"/>
        <v>40000</v>
      </c>
      <c r="E28" s="180">
        <f t="shared" si="2"/>
        <v>15000</v>
      </c>
      <c r="F28" s="219">
        <f t="shared" si="2"/>
        <v>15000</v>
      </c>
    </row>
    <row r="29" spans="1:6" s="9" customFormat="1" ht="66">
      <c r="A29" s="14" t="s">
        <v>53</v>
      </c>
      <c r="B29" s="103" t="s">
        <v>231</v>
      </c>
      <c r="C29" s="103" t="s">
        <v>45</v>
      </c>
      <c r="D29" s="181">
        <v>40000</v>
      </c>
      <c r="E29" s="181">
        <v>15000</v>
      </c>
      <c r="F29" s="226">
        <v>15000</v>
      </c>
    </row>
    <row r="30" spans="1:6" s="9" customFormat="1" ht="138">
      <c r="A30" s="249" t="s">
        <v>394</v>
      </c>
      <c r="B30" s="230" t="s">
        <v>380</v>
      </c>
      <c r="C30" s="103"/>
      <c r="D30" s="179">
        <f aca="true" t="shared" si="3" ref="D30:F31">D31</f>
        <v>569020.81</v>
      </c>
      <c r="E30" s="179">
        <f t="shared" si="3"/>
        <v>569020.81</v>
      </c>
      <c r="F30" s="154">
        <f t="shared" si="3"/>
        <v>569020.81</v>
      </c>
    </row>
    <row r="31" spans="1:6" s="9" customFormat="1" ht="54">
      <c r="A31" s="227" t="s">
        <v>381</v>
      </c>
      <c r="B31" s="231" t="s">
        <v>382</v>
      </c>
      <c r="C31" s="103"/>
      <c r="D31" s="184">
        <f t="shared" si="3"/>
        <v>569020.81</v>
      </c>
      <c r="E31" s="184">
        <f t="shared" si="3"/>
        <v>569020.81</v>
      </c>
      <c r="F31" s="236">
        <f t="shared" si="3"/>
        <v>569020.81</v>
      </c>
    </row>
    <row r="32" spans="1:6" s="9" customFormat="1" ht="69">
      <c r="A32" s="228" t="s">
        <v>383</v>
      </c>
      <c r="B32" s="232" t="s">
        <v>384</v>
      </c>
      <c r="C32" s="103"/>
      <c r="D32" s="180">
        <f>SUM(D33:D34)</f>
        <v>569020.81</v>
      </c>
      <c r="E32" s="180">
        <f>SUM(E33:E34)</f>
        <v>569020.81</v>
      </c>
      <c r="F32" s="237">
        <f>SUM(F33:F34)</f>
        <v>569020.81</v>
      </c>
    </row>
    <row r="33" spans="1:6" s="9" customFormat="1" ht="172.5">
      <c r="A33" s="229" t="s">
        <v>455</v>
      </c>
      <c r="B33" s="233" t="s">
        <v>385</v>
      </c>
      <c r="C33" s="103" t="s">
        <v>45</v>
      </c>
      <c r="D33" s="181">
        <v>456303.93</v>
      </c>
      <c r="E33" s="181">
        <v>456303.93</v>
      </c>
      <c r="F33" s="220">
        <v>456303.93</v>
      </c>
    </row>
    <row r="34" spans="1:6" s="9" customFormat="1" ht="120.75">
      <c r="A34" s="229" t="s">
        <v>456</v>
      </c>
      <c r="B34" s="233" t="s">
        <v>386</v>
      </c>
      <c r="C34" s="103" t="s">
        <v>45</v>
      </c>
      <c r="D34" s="181">
        <v>112716.88</v>
      </c>
      <c r="E34" s="181">
        <v>112716.88</v>
      </c>
      <c r="F34" s="220">
        <v>112716.88</v>
      </c>
    </row>
    <row r="35" spans="1:6" s="9" customFormat="1" ht="99">
      <c r="A35" s="11" t="s">
        <v>155</v>
      </c>
      <c r="B35" s="95" t="s">
        <v>54</v>
      </c>
      <c r="C35" s="95"/>
      <c r="D35" s="179">
        <f aca="true" t="shared" si="4" ref="D35:F36">D36</f>
        <v>1000</v>
      </c>
      <c r="E35" s="179">
        <f t="shared" si="4"/>
        <v>1000</v>
      </c>
      <c r="F35" s="218">
        <f t="shared" si="4"/>
        <v>1000</v>
      </c>
    </row>
    <row r="36" spans="1:6" s="9" customFormat="1" ht="51.75">
      <c r="A36" s="13" t="s">
        <v>279</v>
      </c>
      <c r="B36" s="95" t="s">
        <v>281</v>
      </c>
      <c r="C36" s="95"/>
      <c r="D36" s="179">
        <f t="shared" si="4"/>
        <v>1000</v>
      </c>
      <c r="E36" s="179">
        <f t="shared" si="4"/>
        <v>1000</v>
      </c>
      <c r="F36" s="218">
        <f t="shared" si="4"/>
        <v>1000</v>
      </c>
    </row>
    <row r="37" spans="1:6" s="9" customFormat="1" ht="49.5">
      <c r="A37" s="119" t="s">
        <v>55</v>
      </c>
      <c r="B37" s="117" t="s">
        <v>282</v>
      </c>
      <c r="C37" s="117"/>
      <c r="D37" s="180">
        <f>SUM(D38)</f>
        <v>1000</v>
      </c>
      <c r="E37" s="180">
        <f>SUM(E38)</f>
        <v>1000</v>
      </c>
      <c r="F37" s="219">
        <f>SUM(F38)</f>
        <v>1000</v>
      </c>
    </row>
    <row r="38" spans="1:6" s="9" customFormat="1" ht="66">
      <c r="A38" s="14" t="s">
        <v>56</v>
      </c>
      <c r="B38" s="103" t="s">
        <v>283</v>
      </c>
      <c r="C38" s="103" t="s">
        <v>45</v>
      </c>
      <c r="D38" s="181">
        <v>1000</v>
      </c>
      <c r="E38" s="181">
        <v>1000</v>
      </c>
      <c r="F38" s="220">
        <v>1000</v>
      </c>
    </row>
    <row r="39" spans="1:6" s="9" customFormat="1" ht="82.5">
      <c r="A39" s="11" t="s">
        <v>356</v>
      </c>
      <c r="B39" s="95" t="s">
        <v>70</v>
      </c>
      <c r="C39" s="95"/>
      <c r="D39" s="179">
        <f aca="true" t="shared" si="5" ref="D39:F40">D40</f>
        <v>1000</v>
      </c>
      <c r="E39" s="179">
        <f t="shared" si="5"/>
        <v>1000</v>
      </c>
      <c r="F39" s="218">
        <f t="shared" si="5"/>
        <v>1000</v>
      </c>
    </row>
    <row r="40" spans="1:6" s="9" customFormat="1" ht="51.75">
      <c r="A40" s="13" t="s">
        <v>287</v>
      </c>
      <c r="B40" s="95" t="s">
        <v>284</v>
      </c>
      <c r="C40" s="95"/>
      <c r="D40" s="179">
        <f t="shared" si="5"/>
        <v>1000</v>
      </c>
      <c r="E40" s="179">
        <f t="shared" si="5"/>
        <v>1000</v>
      </c>
      <c r="F40" s="218">
        <f t="shared" si="5"/>
        <v>1000</v>
      </c>
    </row>
    <row r="41" spans="1:6" s="9" customFormat="1" ht="66">
      <c r="A41" s="119" t="s">
        <v>156</v>
      </c>
      <c r="B41" s="117" t="s">
        <v>285</v>
      </c>
      <c r="C41" s="117"/>
      <c r="D41" s="180">
        <f>SUM(D42)</f>
        <v>1000</v>
      </c>
      <c r="E41" s="180">
        <f>SUM(E42)</f>
        <v>1000</v>
      </c>
      <c r="F41" s="219">
        <f>SUM(F42)</f>
        <v>1000</v>
      </c>
    </row>
    <row r="42" spans="1:6" s="9" customFormat="1" ht="99">
      <c r="A42" s="14" t="s">
        <v>151</v>
      </c>
      <c r="B42" s="103" t="s">
        <v>286</v>
      </c>
      <c r="C42" s="103" t="s">
        <v>45</v>
      </c>
      <c r="D42" s="181">
        <v>1000</v>
      </c>
      <c r="E42" s="181">
        <v>1000</v>
      </c>
      <c r="F42" s="220">
        <v>1000</v>
      </c>
    </row>
    <row r="43" spans="1:6" s="86" customFormat="1" ht="66">
      <c r="A43" s="88" t="s">
        <v>357</v>
      </c>
      <c r="B43" s="105" t="s">
        <v>58</v>
      </c>
      <c r="C43" s="105"/>
      <c r="D43" s="186">
        <f aca="true" t="shared" si="6" ref="D43:F44">D44</f>
        <v>357000</v>
      </c>
      <c r="E43" s="186">
        <f t="shared" si="6"/>
        <v>180000</v>
      </c>
      <c r="F43" s="224">
        <f t="shared" si="6"/>
        <v>150000</v>
      </c>
    </row>
    <row r="44" spans="1:6" s="86" customFormat="1" ht="51.75">
      <c r="A44" s="118" t="s">
        <v>232</v>
      </c>
      <c r="B44" s="97" t="s">
        <v>233</v>
      </c>
      <c r="C44" s="97"/>
      <c r="D44" s="187">
        <f t="shared" si="6"/>
        <v>357000</v>
      </c>
      <c r="E44" s="187">
        <f t="shared" si="6"/>
        <v>180000</v>
      </c>
      <c r="F44" s="225">
        <f t="shared" si="6"/>
        <v>150000</v>
      </c>
    </row>
    <row r="45" spans="1:6" s="86" customFormat="1" ht="66">
      <c r="A45" s="122" t="s">
        <v>214</v>
      </c>
      <c r="B45" s="113" t="s">
        <v>294</v>
      </c>
      <c r="C45" s="113"/>
      <c r="D45" s="180">
        <f>SUM(D46:D48)</f>
        <v>357000</v>
      </c>
      <c r="E45" s="180">
        <f>E46+E47</f>
        <v>180000</v>
      </c>
      <c r="F45" s="219">
        <f>F46+F47</f>
        <v>150000</v>
      </c>
    </row>
    <row r="46" spans="1:6" s="87" customFormat="1" ht="66">
      <c r="A46" s="85" t="s">
        <v>44</v>
      </c>
      <c r="B46" s="101" t="s">
        <v>234</v>
      </c>
      <c r="C46" s="101" t="s">
        <v>45</v>
      </c>
      <c r="D46" s="181">
        <v>332000</v>
      </c>
      <c r="E46" s="181">
        <v>175000</v>
      </c>
      <c r="F46" s="220">
        <v>149000</v>
      </c>
    </row>
    <row r="47" spans="1:6" s="87" customFormat="1" ht="49.5">
      <c r="A47" s="85" t="s">
        <v>296</v>
      </c>
      <c r="B47" s="101" t="s">
        <v>297</v>
      </c>
      <c r="C47" s="101" t="s">
        <v>45</v>
      </c>
      <c r="D47" s="181">
        <v>5000</v>
      </c>
      <c r="E47" s="181">
        <v>5000</v>
      </c>
      <c r="F47" s="220">
        <v>1000</v>
      </c>
    </row>
    <row r="48" spans="1:6" s="87" customFormat="1" ht="66">
      <c r="A48" s="85" t="s">
        <v>46</v>
      </c>
      <c r="B48" s="101" t="s">
        <v>379</v>
      </c>
      <c r="C48" s="101" t="s">
        <v>45</v>
      </c>
      <c r="D48" s="181">
        <v>20000</v>
      </c>
      <c r="E48" s="181">
        <v>0</v>
      </c>
      <c r="F48" s="220">
        <v>0</v>
      </c>
    </row>
    <row r="49" spans="1:6" s="86" customFormat="1" ht="66">
      <c r="A49" s="88" t="s">
        <v>358</v>
      </c>
      <c r="B49" s="105" t="s">
        <v>240</v>
      </c>
      <c r="C49" s="106"/>
      <c r="D49" s="179">
        <f aca="true" t="shared" si="7" ref="D49:F50">D50</f>
        <v>1740110</v>
      </c>
      <c r="E49" s="179">
        <f t="shared" si="7"/>
        <v>1192376.72</v>
      </c>
      <c r="F49" s="218">
        <f t="shared" si="7"/>
        <v>1098516.72</v>
      </c>
    </row>
    <row r="50" spans="1:6" s="86" customFormat="1" ht="34.5">
      <c r="A50" s="118" t="s">
        <v>288</v>
      </c>
      <c r="B50" s="97" t="s">
        <v>289</v>
      </c>
      <c r="C50" s="98"/>
      <c r="D50" s="184">
        <f t="shared" si="7"/>
        <v>1740110</v>
      </c>
      <c r="E50" s="184">
        <f t="shared" si="7"/>
        <v>1192376.72</v>
      </c>
      <c r="F50" s="223">
        <f t="shared" si="7"/>
        <v>1098516.72</v>
      </c>
    </row>
    <row r="51" spans="1:6" s="89" customFormat="1" ht="33">
      <c r="A51" s="111" t="s">
        <v>48</v>
      </c>
      <c r="B51" s="112" t="s">
        <v>235</v>
      </c>
      <c r="C51" s="113"/>
      <c r="D51" s="180">
        <f>D52+D53+D54+D55+D56</f>
        <v>1740110</v>
      </c>
      <c r="E51" s="180">
        <f>E52+E53+E54+E55+E56</f>
        <v>1192376.72</v>
      </c>
      <c r="F51" s="219">
        <f>F52+F53+F54+F55+F56</f>
        <v>1098516.72</v>
      </c>
    </row>
    <row r="52" spans="1:6" s="87" customFormat="1" ht="165">
      <c r="A52" s="90" t="s">
        <v>152</v>
      </c>
      <c r="B52" s="101" t="s">
        <v>236</v>
      </c>
      <c r="C52" s="101" t="s">
        <v>49</v>
      </c>
      <c r="D52" s="181">
        <v>804000</v>
      </c>
      <c r="E52" s="181">
        <v>775000</v>
      </c>
      <c r="F52" s="220">
        <v>775000</v>
      </c>
    </row>
    <row r="53" spans="1:6" s="87" customFormat="1" ht="115.5">
      <c r="A53" s="85" t="s">
        <v>139</v>
      </c>
      <c r="B53" s="101" t="s">
        <v>236</v>
      </c>
      <c r="C53" s="101" t="s">
        <v>45</v>
      </c>
      <c r="D53" s="181">
        <v>713000</v>
      </c>
      <c r="E53" s="181">
        <v>403876.72</v>
      </c>
      <c r="F53" s="220">
        <v>310016.72</v>
      </c>
    </row>
    <row r="54" spans="1:6" s="87" customFormat="1" ht="82.5">
      <c r="A54" s="85" t="s">
        <v>217</v>
      </c>
      <c r="B54" s="101" t="s">
        <v>236</v>
      </c>
      <c r="C54" s="101" t="s">
        <v>50</v>
      </c>
      <c r="D54" s="181">
        <v>2000</v>
      </c>
      <c r="E54" s="181">
        <v>1000</v>
      </c>
      <c r="F54" s="220">
        <v>1000</v>
      </c>
    </row>
    <row r="55" spans="1:6" s="87" customFormat="1" ht="181.5">
      <c r="A55" s="157" t="s">
        <v>438</v>
      </c>
      <c r="B55" s="101" t="s">
        <v>272</v>
      </c>
      <c r="C55" s="101" t="s">
        <v>49</v>
      </c>
      <c r="D55" s="181">
        <v>12500</v>
      </c>
      <c r="E55" s="181">
        <v>12500</v>
      </c>
      <c r="F55" s="220">
        <v>12500</v>
      </c>
    </row>
    <row r="56" spans="1:6" s="87" customFormat="1" ht="198">
      <c r="A56" s="157" t="s">
        <v>274</v>
      </c>
      <c r="B56" s="101" t="s">
        <v>273</v>
      </c>
      <c r="C56" s="101" t="s">
        <v>49</v>
      </c>
      <c r="D56" s="181">
        <v>208610</v>
      </c>
      <c r="E56" s="181">
        <v>0</v>
      </c>
      <c r="F56" s="220">
        <v>0</v>
      </c>
    </row>
    <row r="57" spans="1:6" s="12" customFormat="1" ht="99">
      <c r="A57" s="16" t="s">
        <v>157</v>
      </c>
      <c r="B57" s="94" t="s">
        <v>59</v>
      </c>
      <c r="C57" s="94"/>
      <c r="D57" s="186">
        <f>SUM(D58:D72)</f>
        <v>691351.86</v>
      </c>
      <c r="E57" s="186">
        <f>SUM(E58:E72)</f>
        <v>367007</v>
      </c>
      <c r="F57" s="224">
        <f>SUM(F58:F72)</f>
        <v>370607</v>
      </c>
    </row>
    <row r="58" spans="1:6" s="9" customFormat="1" ht="82.5">
      <c r="A58" s="160" t="s">
        <v>446</v>
      </c>
      <c r="B58" s="161" t="s">
        <v>239</v>
      </c>
      <c r="C58" s="161" t="s">
        <v>45</v>
      </c>
      <c r="D58" s="188">
        <v>95543.66</v>
      </c>
      <c r="E58" s="188">
        <v>0</v>
      </c>
      <c r="F58" s="226">
        <v>0</v>
      </c>
    </row>
    <row r="59" spans="1:6" s="9" customFormat="1" ht="148.5">
      <c r="A59" s="163" t="s">
        <v>439</v>
      </c>
      <c r="B59" s="165" t="s">
        <v>332</v>
      </c>
      <c r="C59" s="165">
        <v>200</v>
      </c>
      <c r="D59" s="189">
        <v>124.96</v>
      </c>
      <c r="E59" s="189">
        <v>0</v>
      </c>
      <c r="F59" s="153">
        <v>0</v>
      </c>
    </row>
    <row r="60" spans="1:6" s="9" customFormat="1" ht="231">
      <c r="A60" s="248" t="s">
        <v>440</v>
      </c>
      <c r="B60" s="165" t="s">
        <v>333</v>
      </c>
      <c r="C60" s="165">
        <v>200</v>
      </c>
      <c r="D60" s="189">
        <v>526.12</v>
      </c>
      <c r="E60" s="189">
        <v>0</v>
      </c>
      <c r="F60" s="153">
        <v>0</v>
      </c>
    </row>
    <row r="61" spans="1:6" s="9" customFormat="1" ht="82.5">
      <c r="A61" s="248" t="s">
        <v>441</v>
      </c>
      <c r="B61" s="165" t="s">
        <v>334</v>
      </c>
      <c r="C61" s="165">
        <v>200</v>
      </c>
      <c r="D61" s="189">
        <v>124.96</v>
      </c>
      <c r="E61" s="189">
        <v>0</v>
      </c>
      <c r="F61" s="153">
        <v>0</v>
      </c>
    </row>
    <row r="62" spans="1:6" s="9" customFormat="1" ht="115.5">
      <c r="A62" s="248" t="s">
        <v>442</v>
      </c>
      <c r="B62" s="165" t="s">
        <v>337</v>
      </c>
      <c r="C62" s="165">
        <v>200</v>
      </c>
      <c r="D62" s="189">
        <v>124.96</v>
      </c>
      <c r="E62" s="189">
        <v>0</v>
      </c>
      <c r="F62" s="153">
        <v>0</v>
      </c>
    </row>
    <row r="63" spans="1:6" s="9" customFormat="1" ht="148.5">
      <c r="A63" s="248" t="s">
        <v>443</v>
      </c>
      <c r="B63" s="165" t="s">
        <v>338</v>
      </c>
      <c r="C63" s="165">
        <v>200</v>
      </c>
      <c r="D63" s="189">
        <v>124.96</v>
      </c>
      <c r="E63" s="189">
        <v>0</v>
      </c>
      <c r="F63" s="153">
        <v>0</v>
      </c>
    </row>
    <row r="64" spans="1:6" s="9" customFormat="1" ht="132">
      <c r="A64" s="248" t="s">
        <v>444</v>
      </c>
      <c r="B64" s="165" t="s">
        <v>336</v>
      </c>
      <c r="C64" s="165">
        <v>200</v>
      </c>
      <c r="D64" s="189">
        <v>124.96</v>
      </c>
      <c r="E64" s="189">
        <v>0</v>
      </c>
      <c r="F64" s="153">
        <v>0</v>
      </c>
    </row>
    <row r="65" spans="1:6" s="9" customFormat="1" ht="82.5">
      <c r="A65" s="248" t="s">
        <v>445</v>
      </c>
      <c r="B65" s="165" t="s">
        <v>335</v>
      </c>
      <c r="C65" s="165">
        <v>200</v>
      </c>
      <c r="D65" s="189">
        <v>124.96</v>
      </c>
      <c r="E65" s="189">
        <v>0</v>
      </c>
      <c r="F65" s="153">
        <v>0</v>
      </c>
    </row>
    <row r="66" spans="1:6" s="9" customFormat="1" ht="99">
      <c r="A66" s="248" t="s">
        <v>433</v>
      </c>
      <c r="B66" s="165" t="s">
        <v>387</v>
      </c>
      <c r="C66" s="165">
        <v>200</v>
      </c>
      <c r="D66" s="153">
        <v>80000</v>
      </c>
      <c r="E66" s="153">
        <v>80000</v>
      </c>
      <c r="F66" s="153">
        <v>80000</v>
      </c>
    </row>
    <row r="67" spans="1:6" s="9" customFormat="1" ht="99">
      <c r="A67" s="248" t="s">
        <v>434</v>
      </c>
      <c r="B67" s="165" t="s">
        <v>388</v>
      </c>
      <c r="C67" s="165">
        <v>200</v>
      </c>
      <c r="D67" s="153">
        <v>152165.71</v>
      </c>
      <c r="E67" s="153">
        <v>0</v>
      </c>
      <c r="F67" s="153">
        <v>0</v>
      </c>
    </row>
    <row r="68" spans="1:6" s="9" customFormat="1" ht="132">
      <c r="A68" s="14" t="s">
        <v>398</v>
      </c>
      <c r="B68" s="103" t="s">
        <v>369</v>
      </c>
      <c r="C68" s="103" t="s">
        <v>396</v>
      </c>
      <c r="D68" s="181">
        <v>38469.89</v>
      </c>
      <c r="E68" s="181">
        <v>43087</v>
      </c>
      <c r="F68" s="226">
        <v>43087</v>
      </c>
    </row>
    <row r="69" spans="1:6" s="9" customFormat="1" ht="49.5">
      <c r="A69" s="14" t="s">
        <v>322</v>
      </c>
      <c r="B69" s="103" t="s">
        <v>276</v>
      </c>
      <c r="C69" s="103" t="s">
        <v>45</v>
      </c>
      <c r="D69" s="181">
        <v>65876.72</v>
      </c>
      <c r="E69" s="181">
        <v>15000</v>
      </c>
      <c r="F69" s="220">
        <v>15000</v>
      </c>
    </row>
    <row r="70" spans="1:6" s="9" customFormat="1" ht="49.5">
      <c r="A70" s="14" t="s">
        <v>148</v>
      </c>
      <c r="B70" s="103" t="s">
        <v>237</v>
      </c>
      <c r="C70" s="103" t="s">
        <v>50</v>
      </c>
      <c r="D70" s="181">
        <v>50000</v>
      </c>
      <c r="E70" s="181">
        <v>20000</v>
      </c>
      <c r="F70" s="220">
        <v>20000</v>
      </c>
    </row>
    <row r="71" spans="1:6" s="9" customFormat="1" ht="148.5">
      <c r="A71" s="14" t="s">
        <v>248</v>
      </c>
      <c r="B71" s="103" t="s">
        <v>238</v>
      </c>
      <c r="C71" s="103" t="s">
        <v>49</v>
      </c>
      <c r="D71" s="181">
        <v>93000</v>
      </c>
      <c r="E71" s="181">
        <v>93900</v>
      </c>
      <c r="F71" s="220">
        <v>97500</v>
      </c>
    </row>
    <row r="72" spans="1:6" s="9" customFormat="1" ht="66">
      <c r="A72" s="234" t="s">
        <v>74</v>
      </c>
      <c r="B72" s="235" t="s">
        <v>300</v>
      </c>
      <c r="C72" s="235" t="s">
        <v>67</v>
      </c>
      <c r="D72" s="251">
        <v>115020</v>
      </c>
      <c r="E72" s="251">
        <v>115020</v>
      </c>
      <c r="F72" s="252">
        <v>115020</v>
      </c>
    </row>
    <row r="73" spans="1:6" ht="16.5">
      <c r="A73" s="18" t="s">
        <v>68</v>
      </c>
      <c r="B73" s="31"/>
      <c r="C73" s="31"/>
      <c r="D73" s="190">
        <f>D57+D49+D43+D39+D35+D30+D26+D9+D22</f>
        <v>5637172.67</v>
      </c>
      <c r="E73" s="190">
        <f>E57+E49+E43+E39+E35+E30+E26+E9</f>
        <v>3602879.5300000003</v>
      </c>
      <c r="F73" s="238">
        <f>F57+F49+F43+F39+F35+F30+F26+F9</f>
        <v>3490144.5300000003</v>
      </c>
    </row>
  </sheetData>
  <sheetProtection/>
  <mergeCells count="11">
    <mergeCell ref="A3:F3"/>
    <mergeCell ref="D1:F1"/>
    <mergeCell ref="F6:F7"/>
    <mergeCell ref="D2:F2"/>
    <mergeCell ref="E6:E7"/>
    <mergeCell ref="A6:A7"/>
    <mergeCell ref="B6:B7"/>
    <mergeCell ref="C6:C7"/>
    <mergeCell ref="D6:D7"/>
    <mergeCell ref="A4:D4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90" zoomScaleNormal="90" zoomScalePageLayoutView="0" workbookViewId="0" topLeftCell="A57">
      <selection activeCell="D51" sqref="D51"/>
    </sheetView>
  </sheetViews>
  <sheetFormatPr defaultColWidth="9.140625" defaultRowHeight="15"/>
  <cols>
    <col min="1" max="1" width="46.57421875" style="0" customWidth="1"/>
    <col min="2" max="2" width="18.421875" style="0" customWidth="1"/>
    <col min="3" max="3" width="7.57421875" style="0" customWidth="1"/>
    <col min="4" max="4" width="14.7109375" style="0" customWidth="1"/>
    <col min="7" max="7" width="15.140625" style="0" bestFit="1" customWidth="1"/>
    <col min="8" max="8" width="16.421875" style="0" bestFit="1" customWidth="1"/>
  </cols>
  <sheetData>
    <row r="1" spans="2:4" ht="115.5" customHeight="1">
      <c r="B1" s="279" t="s">
        <v>351</v>
      </c>
      <c r="C1" s="279"/>
      <c r="D1" s="279"/>
    </row>
    <row r="2" spans="1:4" ht="112.5" customHeight="1">
      <c r="A2" s="298" t="s">
        <v>326</v>
      </c>
      <c r="B2" s="298"/>
      <c r="C2" s="298"/>
      <c r="D2" s="298"/>
    </row>
    <row r="4" spans="1:4" s="9" customFormat="1" ht="39.75" customHeight="1">
      <c r="A4" s="324" t="s">
        <v>39</v>
      </c>
      <c r="B4" s="325" t="s">
        <v>40</v>
      </c>
      <c r="C4" s="325" t="s">
        <v>69</v>
      </c>
      <c r="D4" s="329" t="s">
        <v>327</v>
      </c>
    </row>
    <row r="5" spans="1:4" s="9" customFormat="1" ht="21" customHeight="1">
      <c r="A5" s="324"/>
      <c r="B5" s="325"/>
      <c r="C5" s="325"/>
      <c r="D5" s="330"/>
    </row>
    <row r="6" spans="1:4" s="9" customFormat="1" ht="15" customHeight="1">
      <c r="A6" s="10" t="s">
        <v>0</v>
      </c>
      <c r="B6" s="30" t="s">
        <v>41</v>
      </c>
      <c r="C6" s="30" t="s">
        <v>42</v>
      </c>
      <c r="D6" s="30" t="s">
        <v>43</v>
      </c>
    </row>
    <row r="7" spans="1:4" s="9" customFormat="1" ht="82.5">
      <c r="A7" s="11" t="s">
        <v>354</v>
      </c>
      <c r="B7" s="94" t="s">
        <v>225</v>
      </c>
      <c r="C7" s="95"/>
      <c r="D7" s="96">
        <f>D8+D17</f>
        <v>1431190</v>
      </c>
    </row>
    <row r="8" spans="1:4" s="9" customFormat="1" ht="103.5">
      <c r="A8" s="13" t="s">
        <v>226</v>
      </c>
      <c r="B8" s="94" t="s">
        <v>227</v>
      </c>
      <c r="C8" s="95"/>
      <c r="D8" s="96">
        <f>D9+D13+D15</f>
        <v>1426190</v>
      </c>
    </row>
    <row r="9" spans="1:4" s="9" customFormat="1" ht="82.5">
      <c r="A9" s="109" t="s">
        <v>154</v>
      </c>
      <c r="B9" s="116" t="s">
        <v>290</v>
      </c>
      <c r="C9" s="117"/>
      <c r="D9" s="114">
        <f>D10+D11+D12</f>
        <v>851190</v>
      </c>
    </row>
    <row r="10" spans="1:4" s="9" customFormat="1" ht="132">
      <c r="A10" s="85" t="s">
        <v>145</v>
      </c>
      <c r="B10" s="101" t="s">
        <v>228</v>
      </c>
      <c r="C10" s="101" t="s">
        <v>49</v>
      </c>
      <c r="D10" s="102">
        <v>697000</v>
      </c>
    </row>
    <row r="11" spans="1:7" s="9" customFormat="1" ht="82.5">
      <c r="A11" s="85" t="s">
        <v>147</v>
      </c>
      <c r="B11" s="101" t="s">
        <v>228</v>
      </c>
      <c r="C11" s="101" t="s">
        <v>45</v>
      </c>
      <c r="D11" s="102">
        <v>151190</v>
      </c>
      <c r="G11" s="15"/>
    </row>
    <row r="12" spans="1:4" s="9" customFormat="1" ht="66">
      <c r="A12" s="85" t="s">
        <v>215</v>
      </c>
      <c r="B12" s="101" t="s">
        <v>228</v>
      </c>
      <c r="C12" s="101" t="s">
        <v>50</v>
      </c>
      <c r="D12" s="102">
        <v>3000</v>
      </c>
    </row>
    <row r="13" spans="1:4" s="9" customFormat="1" ht="49.5">
      <c r="A13" s="111" t="s">
        <v>51</v>
      </c>
      <c r="B13" s="112" t="s">
        <v>268</v>
      </c>
      <c r="C13" s="113"/>
      <c r="D13" s="114">
        <f>SUM(D14)</f>
        <v>555000</v>
      </c>
    </row>
    <row r="14" spans="1:4" s="9" customFormat="1" ht="132.75">
      <c r="A14" s="91" t="s">
        <v>143</v>
      </c>
      <c r="B14" s="100" t="s">
        <v>291</v>
      </c>
      <c r="C14" s="100" t="s">
        <v>49</v>
      </c>
      <c r="D14" s="115">
        <v>555000</v>
      </c>
    </row>
    <row r="15" spans="1:4" s="9" customFormat="1" ht="82.5">
      <c r="A15" s="119" t="s">
        <v>269</v>
      </c>
      <c r="B15" s="116" t="s">
        <v>292</v>
      </c>
      <c r="C15" s="116"/>
      <c r="D15" s="152">
        <f>D16</f>
        <v>20000</v>
      </c>
    </row>
    <row r="16" spans="1:4" s="9" customFormat="1" ht="148.5">
      <c r="A16" s="14" t="s">
        <v>149</v>
      </c>
      <c r="B16" s="101" t="s">
        <v>293</v>
      </c>
      <c r="C16" s="101" t="s">
        <v>45</v>
      </c>
      <c r="D16" s="102">
        <v>20000</v>
      </c>
    </row>
    <row r="17" spans="1:4" s="9" customFormat="1" ht="87" customHeight="1">
      <c r="A17" s="118" t="s">
        <v>266</v>
      </c>
      <c r="B17" s="98" t="s">
        <v>229</v>
      </c>
      <c r="C17" s="98"/>
      <c r="D17" s="99">
        <f>D18</f>
        <v>5000</v>
      </c>
    </row>
    <row r="18" spans="1:4" s="9" customFormat="1" ht="82.5">
      <c r="A18" s="120" t="s">
        <v>230</v>
      </c>
      <c r="B18" s="113" t="s">
        <v>267</v>
      </c>
      <c r="C18" s="113"/>
      <c r="D18" s="114">
        <f>D19</f>
        <v>5000</v>
      </c>
    </row>
    <row r="19" spans="1:4" s="9" customFormat="1" ht="66">
      <c r="A19" s="14" t="s">
        <v>270</v>
      </c>
      <c r="B19" s="10" t="s">
        <v>271</v>
      </c>
      <c r="C19" s="10" t="s">
        <v>45</v>
      </c>
      <c r="D19" s="108">
        <v>5000</v>
      </c>
    </row>
    <row r="20" spans="1:4" s="9" customFormat="1" ht="99">
      <c r="A20" s="11" t="s">
        <v>355</v>
      </c>
      <c r="B20" s="95" t="s">
        <v>52</v>
      </c>
      <c r="C20" s="95"/>
      <c r="D20" s="96">
        <f>D21</f>
        <v>20000</v>
      </c>
    </row>
    <row r="21" spans="1:4" s="9" customFormat="1" ht="69">
      <c r="A21" s="13" t="s">
        <v>277</v>
      </c>
      <c r="B21" s="95" t="s">
        <v>280</v>
      </c>
      <c r="C21" s="95"/>
      <c r="D21" s="96">
        <f>D22</f>
        <v>20000</v>
      </c>
    </row>
    <row r="22" spans="1:4" s="9" customFormat="1" ht="66">
      <c r="A22" s="119" t="s">
        <v>278</v>
      </c>
      <c r="B22" s="117" t="s">
        <v>216</v>
      </c>
      <c r="C22" s="117"/>
      <c r="D22" s="114">
        <f>D23</f>
        <v>20000</v>
      </c>
    </row>
    <row r="23" spans="1:4" s="9" customFormat="1" ht="66">
      <c r="A23" s="14" t="s">
        <v>53</v>
      </c>
      <c r="B23" s="103" t="s">
        <v>231</v>
      </c>
      <c r="C23" s="103" t="s">
        <v>45</v>
      </c>
      <c r="D23" s="102">
        <v>20000</v>
      </c>
    </row>
    <row r="24" spans="1:4" s="9" customFormat="1" ht="99">
      <c r="A24" s="11" t="s">
        <v>155</v>
      </c>
      <c r="B24" s="95" t="s">
        <v>54</v>
      </c>
      <c r="C24" s="95"/>
      <c r="D24" s="96">
        <f>D25</f>
        <v>1000</v>
      </c>
    </row>
    <row r="25" spans="1:4" s="9" customFormat="1" ht="51.75">
      <c r="A25" s="13" t="s">
        <v>279</v>
      </c>
      <c r="B25" s="95" t="s">
        <v>281</v>
      </c>
      <c r="C25" s="95"/>
      <c r="D25" s="96">
        <f>D26</f>
        <v>1000</v>
      </c>
    </row>
    <row r="26" spans="1:4" s="9" customFormat="1" ht="49.5">
      <c r="A26" s="119" t="s">
        <v>55</v>
      </c>
      <c r="B26" s="117" t="s">
        <v>282</v>
      </c>
      <c r="C26" s="117"/>
      <c r="D26" s="114">
        <f>SUM(D27)</f>
        <v>1000</v>
      </c>
    </row>
    <row r="27" spans="1:4" s="9" customFormat="1" ht="66">
      <c r="A27" s="14" t="s">
        <v>56</v>
      </c>
      <c r="B27" s="103" t="s">
        <v>283</v>
      </c>
      <c r="C27" s="103" t="s">
        <v>45</v>
      </c>
      <c r="D27" s="102">
        <v>1000</v>
      </c>
    </row>
    <row r="28" spans="1:4" s="9" customFormat="1" ht="82.5">
      <c r="A28" s="11" t="s">
        <v>356</v>
      </c>
      <c r="B28" s="95" t="s">
        <v>70</v>
      </c>
      <c r="C28" s="95"/>
      <c r="D28" s="96">
        <f>D29</f>
        <v>1000</v>
      </c>
    </row>
    <row r="29" spans="1:4" s="9" customFormat="1" ht="51.75">
      <c r="A29" s="13" t="s">
        <v>287</v>
      </c>
      <c r="B29" s="95" t="s">
        <v>284</v>
      </c>
      <c r="C29" s="95"/>
      <c r="D29" s="96">
        <f>D30</f>
        <v>1000</v>
      </c>
    </row>
    <row r="30" spans="1:4" s="9" customFormat="1" ht="66">
      <c r="A30" s="119" t="s">
        <v>156</v>
      </c>
      <c r="B30" s="117" t="s">
        <v>285</v>
      </c>
      <c r="C30" s="117"/>
      <c r="D30" s="114">
        <f>SUM(D31)</f>
        <v>1000</v>
      </c>
    </row>
    <row r="31" spans="1:4" s="9" customFormat="1" ht="99">
      <c r="A31" s="14" t="s">
        <v>151</v>
      </c>
      <c r="B31" s="103" t="s">
        <v>286</v>
      </c>
      <c r="C31" s="103" t="s">
        <v>45</v>
      </c>
      <c r="D31" s="102">
        <v>1000</v>
      </c>
    </row>
    <row r="32" spans="1:4" s="86" customFormat="1" ht="83.25" customHeight="1">
      <c r="A32" s="88" t="s">
        <v>357</v>
      </c>
      <c r="B32" s="105" t="s">
        <v>58</v>
      </c>
      <c r="C32" s="105"/>
      <c r="D32" s="104">
        <f>D33</f>
        <v>291000</v>
      </c>
    </row>
    <row r="33" spans="1:4" s="86" customFormat="1" ht="54.75" customHeight="1">
      <c r="A33" s="118" t="s">
        <v>232</v>
      </c>
      <c r="B33" s="97" t="s">
        <v>233</v>
      </c>
      <c r="C33" s="97"/>
      <c r="D33" s="121">
        <f>D34</f>
        <v>291000</v>
      </c>
    </row>
    <row r="34" spans="1:4" s="86" customFormat="1" ht="67.5" customHeight="1">
      <c r="A34" s="122" t="s">
        <v>214</v>
      </c>
      <c r="B34" s="113" t="s">
        <v>294</v>
      </c>
      <c r="C34" s="113"/>
      <c r="D34" s="114">
        <f>D35+D36</f>
        <v>291000</v>
      </c>
    </row>
    <row r="35" spans="1:4" s="87" customFormat="1" ht="69" customHeight="1">
      <c r="A35" s="85" t="s">
        <v>44</v>
      </c>
      <c r="B35" s="101" t="s">
        <v>234</v>
      </c>
      <c r="C35" s="101" t="s">
        <v>45</v>
      </c>
      <c r="D35" s="102">
        <v>286000</v>
      </c>
    </row>
    <row r="36" spans="1:4" s="87" customFormat="1" ht="69" customHeight="1">
      <c r="A36" s="85" t="s">
        <v>296</v>
      </c>
      <c r="B36" s="101" t="s">
        <v>297</v>
      </c>
      <c r="C36" s="101" t="s">
        <v>45</v>
      </c>
      <c r="D36" s="102">
        <v>5000</v>
      </c>
    </row>
    <row r="37" spans="1:4" s="86" customFormat="1" ht="83.25" customHeight="1">
      <c r="A37" s="88" t="s">
        <v>358</v>
      </c>
      <c r="B37" s="105" t="s">
        <v>240</v>
      </c>
      <c r="C37" s="106"/>
      <c r="D37" s="96">
        <f>D38</f>
        <v>1715494</v>
      </c>
    </row>
    <row r="38" spans="1:4" s="86" customFormat="1" ht="47.25" customHeight="1">
      <c r="A38" s="118" t="s">
        <v>288</v>
      </c>
      <c r="B38" s="97" t="s">
        <v>289</v>
      </c>
      <c r="C38" s="98"/>
      <c r="D38" s="99">
        <f>D39</f>
        <v>1715494</v>
      </c>
    </row>
    <row r="39" spans="1:4" s="89" customFormat="1" ht="46.5" customHeight="1">
      <c r="A39" s="111" t="s">
        <v>48</v>
      </c>
      <c r="B39" s="112" t="s">
        <v>235</v>
      </c>
      <c r="C39" s="113"/>
      <c r="D39" s="114">
        <f>D40+D41+D42+D43+D44</f>
        <v>1715494</v>
      </c>
    </row>
    <row r="40" spans="1:4" s="87" customFormat="1" ht="135.75" customHeight="1">
      <c r="A40" s="90" t="s">
        <v>152</v>
      </c>
      <c r="B40" s="101" t="s">
        <v>236</v>
      </c>
      <c r="C40" s="101" t="s">
        <v>49</v>
      </c>
      <c r="D40" s="102">
        <v>775000</v>
      </c>
    </row>
    <row r="41" spans="1:4" s="87" customFormat="1" ht="84" customHeight="1">
      <c r="A41" s="85" t="s">
        <v>139</v>
      </c>
      <c r="B41" s="101" t="s">
        <v>236</v>
      </c>
      <c r="C41" s="101" t="s">
        <v>45</v>
      </c>
      <c r="D41" s="102">
        <v>701000</v>
      </c>
    </row>
    <row r="42" spans="1:4" s="87" customFormat="1" ht="84" customHeight="1">
      <c r="A42" s="85" t="s">
        <v>217</v>
      </c>
      <c r="B42" s="101" t="s">
        <v>236</v>
      </c>
      <c r="C42" s="101" t="s">
        <v>50</v>
      </c>
      <c r="D42" s="102">
        <v>2000</v>
      </c>
    </row>
    <row r="43" spans="1:4" s="87" customFormat="1" ht="200.25" customHeight="1">
      <c r="A43" s="157" t="s">
        <v>274</v>
      </c>
      <c r="B43" s="101" t="s">
        <v>272</v>
      </c>
      <c r="C43" s="101" t="s">
        <v>49</v>
      </c>
      <c r="D43" s="102">
        <v>16000</v>
      </c>
    </row>
    <row r="44" spans="1:4" s="87" customFormat="1" ht="198">
      <c r="A44" s="157" t="s">
        <v>274</v>
      </c>
      <c r="B44" s="101" t="s">
        <v>273</v>
      </c>
      <c r="C44" s="101" t="s">
        <v>49</v>
      </c>
      <c r="D44" s="102">
        <v>221494</v>
      </c>
    </row>
    <row r="45" spans="1:4" s="12" customFormat="1" ht="85.5" customHeight="1">
      <c r="A45" s="16" t="s">
        <v>157</v>
      </c>
      <c r="B45" s="94" t="s">
        <v>59</v>
      </c>
      <c r="C45" s="94"/>
      <c r="D45" s="104">
        <f>SUM(D46:D58)</f>
        <v>467309.5400000001</v>
      </c>
    </row>
    <row r="46" spans="1:4" s="17" customFormat="1" ht="50.25" customHeight="1">
      <c r="A46" s="14" t="s">
        <v>148</v>
      </c>
      <c r="B46" s="103" t="s">
        <v>237</v>
      </c>
      <c r="C46" s="103" t="s">
        <v>50</v>
      </c>
      <c r="D46" s="102">
        <v>20000</v>
      </c>
    </row>
    <row r="47" spans="1:4" s="17" customFormat="1" ht="50.25" customHeight="1">
      <c r="A47" s="14" t="s">
        <v>275</v>
      </c>
      <c r="B47" s="103" t="s">
        <v>276</v>
      </c>
      <c r="C47" s="103" t="s">
        <v>45</v>
      </c>
      <c r="D47" s="102">
        <v>55000</v>
      </c>
    </row>
    <row r="48" spans="1:4" s="9" customFormat="1" ht="132.75" customHeight="1">
      <c r="A48" s="14" t="s">
        <v>248</v>
      </c>
      <c r="B48" s="103" t="s">
        <v>238</v>
      </c>
      <c r="C48" s="103" t="s">
        <v>49</v>
      </c>
      <c r="D48" s="102">
        <v>81000</v>
      </c>
    </row>
    <row r="49" spans="1:4" s="9" customFormat="1" ht="141" customHeight="1">
      <c r="A49" s="160" t="s">
        <v>295</v>
      </c>
      <c r="B49" s="161" t="s">
        <v>239</v>
      </c>
      <c r="C49" s="161" t="s">
        <v>45</v>
      </c>
      <c r="D49" s="162">
        <v>95011.83</v>
      </c>
    </row>
    <row r="50" spans="1:4" s="9" customFormat="1" ht="181.5">
      <c r="A50" s="163" t="s">
        <v>339</v>
      </c>
      <c r="B50" s="165" t="s">
        <v>332</v>
      </c>
      <c r="C50" s="165">
        <v>200</v>
      </c>
      <c r="D50" s="153">
        <v>125.14</v>
      </c>
    </row>
    <row r="51" spans="1:4" s="9" customFormat="1" ht="375">
      <c r="A51" s="164" t="s">
        <v>340</v>
      </c>
      <c r="B51" s="165" t="s">
        <v>333</v>
      </c>
      <c r="C51" s="165">
        <v>200</v>
      </c>
      <c r="D51" s="153">
        <v>526.87</v>
      </c>
    </row>
    <row r="52" spans="1:4" s="9" customFormat="1" ht="168.75">
      <c r="A52" s="164" t="s">
        <v>345</v>
      </c>
      <c r="B52" s="165" t="s">
        <v>334</v>
      </c>
      <c r="C52" s="165">
        <v>200</v>
      </c>
      <c r="D52" s="153">
        <v>125.14</v>
      </c>
    </row>
    <row r="53" spans="1:4" s="9" customFormat="1" ht="206.25">
      <c r="A53" s="164" t="s">
        <v>344</v>
      </c>
      <c r="B53" s="165" t="s">
        <v>337</v>
      </c>
      <c r="C53" s="165">
        <v>200</v>
      </c>
      <c r="D53" s="153">
        <v>125.14</v>
      </c>
    </row>
    <row r="54" spans="1:4" s="9" customFormat="1" ht="243.75">
      <c r="A54" s="164" t="s">
        <v>341</v>
      </c>
      <c r="B54" s="165" t="s">
        <v>338</v>
      </c>
      <c r="C54" s="165">
        <v>200</v>
      </c>
      <c r="D54" s="153">
        <v>125.14</v>
      </c>
    </row>
    <row r="55" spans="1:4" s="9" customFormat="1" ht="180.75" customHeight="1">
      <c r="A55" s="164" t="s">
        <v>342</v>
      </c>
      <c r="B55" s="165" t="s">
        <v>336</v>
      </c>
      <c r="C55" s="165">
        <v>200</v>
      </c>
      <c r="D55" s="153">
        <v>125.14</v>
      </c>
    </row>
    <row r="56" spans="1:4" s="9" customFormat="1" ht="168.75">
      <c r="A56" s="164" t="s">
        <v>343</v>
      </c>
      <c r="B56" s="165" t="s">
        <v>335</v>
      </c>
      <c r="C56" s="165">
        <v>200</v>
      </c>
      <c r="D56" s="153">
        <v>125.14</v>
      </c>
    </row>
    <row r="57" spans="1:4" s="17" customFormat="1" ht="68.25" customHeight="1">
      <c r="A57" s="14" t="s">
        <v>74</v>
      </c>
      <c r="B57" s="103" t="s">
        <v>300</v>
      </c>
      <c r="C57" s="103" t="s">
        <v>67</v>
      </c>
      <c r="D57" s="107">
        <v>115020</v>
      </c>
    </row>
    <row r="58" spans="1:4" ht="49.5">
      <c r="A58" s="14" t="s">
        <v>348</v>
      </c>
      <c r="B58" s="103" t="s">
        <v>346</v>
      </c>
      <c r="C58" s="103" t="s">
        <v>50</v>
      </c>
      <c r="D58" s="107">
        <v>100000</v>
      </c>
    </row>
    <row r="59" spans="1:4" ht="16.5">
      <c r="A59" s="18" t="s">
        <v>68</v>
      </c>
      <c r="B59" s="31"/>
      <c r="C59" s="31"/>
      <c r="D59" s="158">
        <f>D7+D21+D24+D28+D32+D37+D45</f>
        <v>3926993.54</v>
      </c>
    </row>
  </sheetData>
  <sheetProtection/>
  <mergeCells count="6">
    <mergeCell ref="B1:D1"/>
    <mergeCell ref="A4:A5"/>
    <mergeCell ref="B4:B5"/>
    <mergeCell ref="C4:C5"/>
    <mergeCell ref="D4:D5"/>
    <mergeCell ref="A2:D2"/>
  </mergeCells>
  <printOptions/>
  <pageMargins left="0.7874015748031497" right="0.5905511811023623" top="0.5905511811023623" bottom="0.5905511811023623" header="0" footer="0"/>
  <pageSetup fitToHeight="8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13">
      <selection activeCell="K9" sqref="K9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33" customWidth="1"/>
    <col min="4" max="4" width="5.28125" style="33" customWidth="1"/>
    <col min="5" max="5" width="16.8515625" style="0" customWidth="1"/>
    <col min="6" max="6" width="5.421875" style="0" customWidth="1"/>
    <col min="7" max="7" width="14.00390625" style="0" customWidth="1"/>
    <col min="8" max="8" width="15.421875" style="0" customWidth="1"/>
    <col min="9" max="9" width="15.00390625" style="0" bestFit="1" customWidth="1"/>
    <col min="10" max="10" width="16.28125" style="0" bestFit="1" customWidth="1"/>
    <col min="11" max="11" width="15.140625" style="0" bestFit="1" customWidth="1"/>
    <col min="12" max="12" width="16.421875" style="0" bestFit="1" customWidth="1"/>
    <col min="15" max="15" width="15.140625" style="0" bestFit="1" customWidth="1"/>
  </cols>
  <sheetData>
    <row r="1" spans="7:9" ht="111" customHeight="1">
      <c r="G1" s="279" t="s">
        <v>413</v>
      </c>
      <c r="H1" s="279"/>
      <c r="I1" s="279"/>
    </row>
    <row r="2" spans="4:9" ht="113.25" customHeight="1">
      <c r="D2" s="178"/>
      <c r="E2" s="178"/>
      <c r="F2" s="178"/>
      <c r="G2" s="279" t="s">
        <v>402</v>
      </c>
      <c r="H2" s="279"/>
      <c r="I2" s="279"/>
    </row>
    <row r="3" spans="1:9" ht="35.25" customHeight="1">
      <c r="A3" s="298" t="s">
        <v>395</v>
      </c>
      <c r="B3" s="298"/>
      <c r="C3" s="298"/>
      <c r="D3" s="298"/>
      <c r="E3" s="298"/>
      <c r="F3" s="298"/>
      <c r="G3" s="298"/>
      <c r="H3" s="298"/>
      <c r="I3" s="298"/>
    </row>
    <row r="4" spans="1:7" ht="15.75" customHeight="1">
      <c r="A4" s="327"/>
      <c r="B4" s="298"/>
      <c r="C4" s="298"/>
      <c r="D4" s="298"/>
      <c r="E4" s="298"/>
      <c r="F4" s="298"/>
      <c r="G4" s="298"/>
    </row>
    <row r="5" ht="8.25" customHeight="1"/>
    <row r="6" spans="1:9" s="9" customFormat="1" ht="39.75" customHeight="1">
      <c r="A6" s="331" t="s">
        <v>39</v>
      </c>
      <c r="B6" s="331" t="s">
        <v>90</v>
      </c>
      <c r="C6" s="331" t="s">
        <v>94</v>
      </c>
      <c r="D6" s="331" t="s">
        <v>91</v>
      </c>
      <c r="E6" s="331" t="s">
        <v>40</v>
      </c>
      <c r="F6" s="331" t="s">
        <v>92</v>
      </c>
      <c r="G6" s="321" t="s">
        <v>378</v>
      </c>
      <c r="H6" s="323" t="s">
        <v>377</v>
      </c>
      <c r="I6" s="321" t="s">
        <v>389</v>
      </c>
    </row>
    <row r="7" spans="1:9" s="9" customFormat="1" ht="102" customHeight="1">
      <c r="A7" s="332"/>
      <c r="B7" s="332"/>
      <c r="C7" s="332"/>
      <c r="D7" s="332"/>
      <c r="E7" s="332"/>
      <c r="F7" s="332"/>
      <c r="G7" s="321"/>
      <c r="H7" s="322"/>
      <c r="I7" s="322"/>
    </row>
    <row r="8" spans="1:9" s="32" customFormat="1" ht="47.25">
      <c r="A8" s="159" t="s">
        <v>323</v>
      </c>
      <c r="B8" s="134" t="s">
        <v>142</v>
      </c>
      <c r="C8" s="134" t="s">
        <v>77</v>
      </c>
      <c r="D8" s="134" t="s">
        <v>77</v>
      </c>
      <c r="E8" s="134" t="s">
        <v>78</v>
      </c>
      <c r="F8" s="134" t="s">
        <v>79</v>
      </c>
      <c r="G8" s="193">
        <f>G44</f>
        <v>5637172.67</v>
      </c>
      <c r="H8" s="193">
        <f>H44</f>
        <v>3602879.5300000003</v>
      </c>
      <c r="I8" s="241">
        <f>I44</f>
        <v>3490144.5300000003</v>
      </c>
    </row>
    <row r="9" spans="1:12" s="12" customFormat="1" ht="158.25">
      <c r="A9" s="24" t="s">
        <v>143</v>
      </c>
      <c r="B9" s="136">
        <v>805</v>
      </c>
      <c r="C9" s="137" t="s">
        <v>80</v>
      </c>
      <c r="D9" s="137" t="s">
        <v>81</v>
      </c>
      <c r="E9" s="137" t="s">
        <v>291</v>
      </c>
      <c r="F9" s="138" t="s">
        <v>49</v>
      </c>
      <c r="G9" s="194">
        <v>655000</v>
      </c>
      <c r="H9" s="239">
        <v>539795</v>
      </c>
      <c r="I9" s="239">
        <v>545000</v>
      </c>
      <c r="L9" s="93"/>
    </row>
    <row r="10" spans="1:10" s="12" customFormat="1" ht="157.5">
      <c r="A10" s="20" t="s">
        <v>145</v>
      </c>
      <c r="B10" s="136">
        <v>805</v>
      </c>
      <c r="C10" s="133" t="s">
        <v>80</v>
      </c>
      <c r="D10" s="133" t="s">
        <v>82</v>
      </c>
      <c r="E10" s="140" t="s">
        <v>228</v>
      </c>
      <c r="F10" s="140" t="s">
        <v>49</v>
      </c>
      <c r="G10" s="195">
        <v>740000</v>
      </c>
      <c r="H10" s="239">
        <v>702180</v>
      </c>
      <c r="I10" s="239">
        <v>710000</v>
      </c>
      <c r="J10" s="93"/>
    </row>
    <row r="11" spans="1:10" s="9" customFormat="1" ht="94.5">
      <c r="A11" s="20" t="s">
        <v>147</v>
      </c>
      <c r="B11" s="136">
        <v>805</v>
      </c>
      <c r="C11" s="133" t="s">
        <v>80</v>
      </c>
      <c r="D11" s="133" t="s">
        <v>82</v>
      </c>
      <c r="E11" s="140" t="s">
        <v>228</v>
      </c>
      <c r="F11" s="140" t="s">
        <v>45</v>
      </c>
      <c r="G11" s="195">
        <v>143690</v>
      </c>
      <c r="H11" s="239">
        <v>25000</v>
      </c>
      <c r="I11" s="239">
        <v>19500</v>
      </c>
      <c r="J11" s="15"/>
    </row>
    <row r="12" spans="1:9" s="9" customFormat="1" ht="63">
      <c r="A12" s="20" t="s">
        <v>215</v>
      </c>
      <c r="B12" s="136">
        <v>805</v>
      </c>
      <c r="C12" s="133" t="s">
        <v>80</v>
      </c>
      <c r="D12" s="133" t="s">
        <v>82</v>
      </c>
      <c r="E12" s="140" t="s">
        <v>228</v>
      </c>
      <c r="F12" s="140" t="s">
        <v>50</v>
      </c>
      <c r="G12" s="195">
        <v>2000</v>
      </c>
      <c r="H12" s="239">
        <v>500</v>
      </c>
      <c r="I12" s="239">
        <v>500</v>
      </c>
    </row>
    <row r="13" spans="1:9" s="9" customFormat="1" ht="133.5" customHeight="1">
      <c r="A13" s="20" t="s">
        <v>398</v>
      </c>
      <c r="B13" s="136">
        <v>805</v>
      </c>
      <c r="C13" s="133" t="s">
        <v>80</v>
      </c>
      <c r="D13" s="133" t="s">
        <v>370</v>
      </c>
      <c r="E13" s="140" t="s">
        <v>369</v>
      </c>
      <c r="F13" s="140" t="s">
        <v>396</v>
      </c>
      <c r="G13" s="195">
        <v>38469.89</v>
      </c>
      <c r="H13" s="195">
        <v>43087</v>
      </c>
      <c r="I13" s="250">
        <v>43087</v>
      </c>
    </row>
    <row r="14" spans="1:9" s="17" customFormat="1" ht="63">
      <c r="A14" s="20" t="s">
        <v>148</v>
      </c>
      <c r="B14" s="136">
        <v>805</v>
      </c>
      <c r="C14" s="133" t="s">
        <v>80</v>
      </c>
      <c r="D14" s="133" t="s">
        <v>83</v>
      </c>
      <c r="E14" s="140" t="s">
        <v>237</v>
      </c>
      <c r="F14" s="140" t="s">
        <v>50</v>
      </c>
      <c r="G14" s="195">
        <v>50000</v>
      </c>
      <c r="H14" s="243">
        <v>20000</v>
      </c>
      <c r="I14" s="243">
        <v>20000</v>
      </c>
    </row>
    <row r="15" spans="1:12" s="9" customFormat="1" ht="157.5">
      <c r="A15" s="20" t="s">
        <v>404</v>
      </c>
      <c r="B15" s="166">
        <v>805</v>
      </c>
      <c r="C15" s="167" t="s">
        <v>80</v>
      </c>
      <c r="D15" s="167" t="s">
        <v>84</v>
      </c>
      <c r="E15" s="140" t="s">
        <v>298</v>
      </c>
      <c r="F15" s="133" t="s">
        <v>45</v>
      </c>
      <c r="G15" s="196">
        <v>35000</v>
      </c>
      <c r="H15" s="239">
        <v>5000</v>
      </c>
      <c r="I15" s="239">
        <v>5000</v>
      </c>
      <c r="L15" s="15"/>
    </row>
    <row r="16" spans="1:9" s="9" customFormat="1" ht="78.75">
      <c r="A16" s="176" t="s">
        <v>270</v>
      </c>
      <c r="B16" s="171">
        <v>805</v>
      </c>
      <c r="C16" s="172" t="s">
        <v>80</v>
      </c>
      <c r="D16" s="172" t="s">
        <v>84</v>
      </c>
      <c r="E16" s="177" t="s">
        <v>299</v>
      </c>
      <c r="F16" s="167" t="s">
        <v>45</v>
      </c>
      <c r="G16" s="197">
        <v>12000</v>
      </c>
      <c r="H16" s="239">
        <v>5000</v>
      </c>
      <c r="I16" s="239">
        <v>5000</v>
      </c>
    </row>
    <row r="17" spans="1:9" s="9" customFormat="1" ht="173.25">
      <c r="A17" s="170" t="s">
        <v>439</v>
      </c>
      <c r="B17" s="169" t="s">
        <v>142</v>
      </c>
      <c r="C17" s="169" t="s">
        <v>80</v>
      </c>
      <c r="D17" s="169" t="s">
        <v>84</v>
      </c>
      <c r="E17" s="174" t="s">
        <v>332</v>
      </c>
      <c r="F17" s="174">
        <v>200</v>
      </c>
      <c r="G17" s="198">
        <v>124.96</v>
      </c>
      <c r="H17" s="239">
        <v>0</v>
      </c>
      <c r="I17" s="239">
        <v>0</v>
      </c>
    </row>
    <row r="18" spans="1:9" s="9" customFormat="1" ht="283.5">
      <c r="A18" s="173" t="s">
        <v>440</v>
      </c>
      <c r="B18" s="169" t="s">
        <v>142</v>
      </c>
      <c r="C18" s="169" t="s">
        <v>80</v>
      </c>
      <c r="D18" s="169" t="s">
        <v>84</v>
      </c>
      <c r="E18" s="174" t="s">
        <v>333</v>
      </c>
      <c r="F18" s="174">
        <v>200</v>
      </c>
      <c r="G18" s="198">
        <v>526.12</v>
      </c>
      <c r="H18" s="239">
        <v>0</v>
      </c>
      <c r="I18" s="239">
        <v>0</v>
      </c>
    </row>
    <row r="19" spans="1:9" s="9" customFormat="1" ht="110.25">
      <c r="A19" s="173" t="s">
        <v>441</v>
      </c>
      <c r="B19" s="169" t="s">
        <v>142</v>
      </c>
      <c r="C19" s="169" t="s">
        <v>80</v>
      </c>
      <c r="D19" s="169" t="s">
        <v>84</v>
      </c>
      <c r="E19" s="174" t="s">
        <v>334</v>
      </c>
      <c r="F19" s="174">
        <v>200</v>
      </c>
      <c r="G19" s="198">
        <v>124.96</v>
      </c>
      <c r="H19" s="239">
        <v>0</v>
      </c>
      <c r="I19" s="239">
        <v>0</v>
      </c>
    </row>
    <row r="20" spans="1:11" s="9" customFormat="1" ht="144.75" customHeight="1">
      <c r="A20" s="173" t="s">
        <v>442</v>
      </c>
      <c r="B20" s="169" t="s">
        <v>142</v>
      </c>
      <c r="C20" s="169" t="s">
        <v>80</v>
      </c>
      <c r="D20" s="169" t="s">
        <v>84</v>
      </c>
      <c r="E20" s="174" t="s">
        <v>337</v>
      </c>
      <c r="F20" s="174">
        <v>200</v>
      </c>
      <c r="G20" s="198">
        <v>124.96</v>
      </c>
      <c r="H20" s="239">
        <v>0</v>
      </c>
      <c r="I20" s="239">
        <v>0</v>
      </c>
      <c r="K20" s="15"/>
    </row>
    <row r="21" spans="1:9" s="9" customFormat="1" ht="194.25" customHeight="1">
      <c r="A21" s="173" t="s">
        <v>443</v>
      </c>
      <c r="B21" s="169" t="s">
        <v>142</v>
      </c>
      <c r="C21" s="169" t="s">
        <v>80</v>
      </c>
      <c r="D21" s="169" t="s">
        <v>84</v>
      </c>
      <c r="E21" s="174" t="s">
        <v>338</v>
      </c>
      <c r="F21" s="174">
        <v>200</v>
      </c>
      <c r="G21" s="198">
        <v>124.96</v>
      </c>
      <c r="H21" s="239">
        <v>0</v>
      </c>
      <c r="I21" s="239">
        <v>0</v>
      </c>
    </row>
    <row r="22" spans="1:9" s="9" customFormat="1" ht="157.5">
      <c r="A22" s="173" t="s">
        <v>444</v>
      </c>
      <c r="B22" s="169" t="s">
        <v>142</v>
      </c>
      <c r="C22" s="169" t="s">
        <v>80</v>
      </c>
      <c r="D22" s="169" t="s">
        <v>84</v>
      </c>
      <c r="E22" s="174" t="s">
        <v>336</v>
      </c>
      <c r="F22" s="174">
        <v>200</v>
      </c>
      <c r="G22" s="198">
        <v>124.96</v>
      </c>
      <c r="H22" s="239">
        <v>0</v>
      </c>
      <c r="I22" s="239">
        <v>0</v>
      </c>
    </row>
    <row r="23" spans="1:9" s="9" customFormat="1" ht="110.25">
      <c r="A23" s="173" t="s">
        <v>445</v>
      </c>
      <c r="B23" s="169" t="s">
        <v>142</v>
      </c>
      <c r="C23" s="169" t="s">
        <v>80</v>
      </c>
      <c r="D23" s="169" t="s">
        <v>84</v>
      </c>
      <c r="E23" s="174" t="s">
        <v>335</v>
      </c>
      <c r="F23" s="174">
        <v>200</v>
      </c>
      <c r="G23" s="198">
        <v>124.96</v>
      </c>
      <c r="H23" s="239">
        <v>0</v>
      </c>
      <c r="I23" s="239">
        <v>0</v>
      </c>
    </row>
    <row r="24" spans="1:9" s="9" customFormat="1" ht="63">
      <c r="A24" s="20" t="s">
        <v>322</v>
      </c>
      <c r="B24" s="136">
        <v>805</v>
      </c>
      <c r="C24" s="133" t="s">
        <v>80</v>
      </c>
      <c r="D24" s="133" t="s">
        <v>84</v>
      </c>
      <c r="E24" s="140" t="s">
        <v>276</v>
      </c>
      <c r="F24" s="133" t="s">
        <v>45</v>
      </c>
      <c r="G24" s="181">
        <v>65876.72</v>
      </c>
      <c r="H24" s="239">
        <v>15000</v>
      </c>
      <c r="I24" s="239">
        <v>15000</v>
      </c>
    </row>
    <row r="25" spans="1:9" s="9" customFormat="1" ht="157.5">
      <c r="A25" s="20" t="s">
        <v>248</v>
      </c>
      <c r="B25" s="136">
        <v>805</v>
      </c>
      <c r="C25" s="133" t="s">
        <v>81</v>
      </c>
      <c r="D25" s="133" t="s">
        <v>85</v>
      </c>
      <c r="E25" s="140" t="s">
        <v>238</v>
      </c>
      <c r="F25" s="140" t="s">
        <v>49</v>
      </c>
      <c r="G25" s="195">
        <v>93000</v>
      </c>
      <c r="H25" s="239">
        <v>93900</v>
      </c>
      <c r="I25" s="239">
        <v>97500</v>
      </c>
    </row>
    <row r="26" spans="1:9" s="9" customFormat="1" ht="78.75">
      <c r="A26" s="20" t="s">
        <v>53</v>
      </c>
      <c r="B26" s="136">
        <v>805</v>
      </c>
      <c r="C26" s="133" t="s">
        <v>85</v>
      </c>
      <c r="D26" s="133" t="s">
        <v>86</v>
      </c>
      <c r="E26" s="140" t="s">
        <v>231</v>
      </c>
      <c r="F26" s="140" t="s">
        <v>45</v>
      </c>
      <c r="G26" s="195">
        <v>40000</v>
      </c>
      <c r="H26" s="239">
        <v>15000</v>
      </c>
      <c r="I26" s="239">
        <v>15000</v>
      </c>
    </row>
    <row r="27" spans="1:9" s="9" customFormat="1" ht="157.5">
      <c r="A27" s="245" t="s">
        <v>435</v>
      </c>
      <c r="B27" s="136">
        <v>805</v>
      </c>
      <c r="C27" s="133" t="s">
        <v>82</v>
      </c>
      <c r="D27" s="133" t="s">
        <v>390</v>
      </c>
      <c r="E27" s="246" t="s">
        <v>385</v>
      </c>
      <c r="F27" s="140" t="s">
        <v>45</v>
      </c>
      <c r="G27" s="195">
        <v>456303.93</v>
      </c>
      <c r="H27" s="195">
        <v>456303.93</v>
      </c>
      <c r="I27" s="247">
        <v>456303.93</v>
      </c>
    </row>
    <row r="28" spans="1:9" s="9" customFormat="1" ht="102" customHeight="1">
      <c r="A28" s="245" t="s">
        <v>432</v>
      </c>
      <c r="B28" s="136">
        <v>805</v>
      </c>
      <c r="C28" s="133" t="s">
        <v>82</v>
      </c>
      <c r="D28" s="133" t="s">
        <v>390</v>
      </c>
      <c r="E28" s="246" t="s">
        <v>386</v>
      </c>
      <c r="F28" s="140" t="s">
        <v>45</v>
      </c>
      <c r="G28" s="195">
        <v>112716.88</v>
      </c>
      <c r="H28" s="195">
        <v>112716.88</v>
      </c>
      <c r="I28" s="247">
        <v>112716.88</v>
      </c>
    </row>
    <row r="29" spans="1:9" s="9" customFormat="1" ht="78.75">
      <c r="A29" s="20" t="s">
        <v>56</v>
      </c>
      <c r="B29" s="136">
        <v>805</v>
      </c>
      <c r="C29" s="133" t="s">
        <v>82</v>
      </c>
      <c r="D29" s="133" t="s">
        <v>87</v>
      </c>
      <c r="E29" s="140" t="s">
        <v>283</v>
      </c>
      <c r="F29" s="140" t="s">
        <v>45</v>
      </c>
      <c r="G29" s="195">
        <v>1000</v>
      </c>
      <c r="H29" s="239">
        <v>1000</v>
      </c>
      <c r="I29" s="239">
        <v>1000</v>
      </c>
    </row>
    <row r="30" spans="1:9" s="9" customFormat="1" ht="99.75" customHeight="1">
      <c r="A30" s="20" t="s">
        <v>446</v>
      </c>
      <c r="B30" s="136">
        <v>805</v>
      </c>
      <c r="C30" s="133" t="s">
        <v>88</v>
      </c>
      <c r="D30" s="133" t="s">
        <v>81</v>
      </c>
      <c r="E30" s="140" t="s">
        <v>239</v>
      </c>
      <c r="F30" s="140" t="s">
        <v>45</v>
      </c>
      <c r="G30" s="195">
        <v>95543.66</v>
      </c>
      <c r="H30" s="239">
        <v>0</v>
      </c>
      <c r="I30" s="239">
        <v>0</v>
      </c>
    </row>
    <row r="31" spans="1:9" s="9" customFormat="1" ht="110.25">
      <c r="A31" s="20" t="s">
        <v>436</v>
      </c>
      <c r="B31" s="136">
        <v>805</v>
      </c>
      <c r="C31" s="133" t="s">
        <v>88</v>
      </c>
      <c r="D31" s="133" t="s">
        <v>81</v>
      </c>
      <c r="E31" s="140" t="s">
        <v>387</v>
      </c>
      <c r="F31" s="140" t="s">
        <v>45</v>
      </c>
      <c r="G31" s="195">
        <v>80000</v>
      </c>
      <c r="H31" s="239">
        <v>80000</v>
      </c>
      <c r="I31" s="239">
        <v>80000</v>
      </c>
    </row>
    <row r="32" spans="1:9" s="9" customFormat="1" ht="94.5">
      <c r="A32" s="20" t="s">
        <v>454</v>
      </c>
      <c r="B32" s="136">
        <v>805</v>
      </c>
      <c r="C32" s="133" t="s">
        <v>88</v>
      </c>
      <c r="D32" s="133" t="s">
        <v>85</v>
      </c>
      <c r="E32" s="140" t="s">
        <v>420</v>
      </c>
      <c r="F32" s="140" t="s">
        <v>45</v>
      </c>
      <c r="G32" s="195">
        <v>650000</v>
      </c>
      <c r="H32" s="239">
        <v>0</v>
      </c>
      <c r="I32" s="239">
        <v>0</v>
      </c>
    </row>
    <row r="33" spans="1:9" s="9" customFormat="1" ht="63">
      <c r="A33" s="20" t="s">
        <v>44</v>
      </c>
      <c r="B33" s="136">
        <v>805</v>
      </c>
      <c r="C33" s="133" t="s">
        <v>88</v>
      </c>
      <c r="D33" s="133" t="s">
        <v>85</v>
      </c>
      <c r="E33" s="140" t="s">
        <v>234</v>
      </c>
      <c r="F33" s="140" t="s">
        <v>45</v>
      </c>
      <c r="G33" s="195">
        <v>332000</v>
      </c>
      <c r="H33" s="239">
        <v>175000</v>
      </c>
      <c r="I33" s="239">
        <v>149000</v>
      </c>
    </row>
    <row r="34" spans="1:12" s="9" customFormat="1" ht="63">
      <c r="A34" s="155" t="s">
        <v>296</v>
      </c>
      <c r="B34" s="136">
        <v>805</v>
      </c>
      <c r="C34" s="133" t="s">
        <v>88</v>
      </c>
      <c r="D34" s="133" t="s">
        <v>85</v>
      </c>
      <c r="E34" s="140" t="s">
        <v>297</v>
      </c>
      <c r="F34" s="140" t="s">
        <v>45</v>
      </c>
      <c r="G34" s="195">
        <v>5000</v>
      </c>
      <c r="H34" s="239">
        <v>5000</v>
      </c>
      <c r="I34" s="239">
        <v>1000</v>
      </c>
      <c r="J34" s="15"/>
      <c r="L34" s="15"/>
    </row>
    <row r="35" spans="1:12" s="9" customFormat="1" ht="78.75">
      <c r="A35" s="155" t="s">
        <v>46</v>
      </c>
      <c r="B35" s="136">
        <v>805</v>
      </c>
      <c r="C35" s="133" t="s">
        <v>88</v>
      </c>
      <c r="D35" s="133" t="s">
        <v>85</v>
      </c>
      <c r="E35" s="140" t="s">
        <v>379</v>
      </c>
      <c r="F35" s="140" t="s">
        <v>45</v>
      </c>
      <c r="G35" s="195">
        <v>20000</v>
      </c>
      <c r="H35" s="239">
        <v>0</v>
      </c>
      <c r="I35" s="239">
        <v>0</v>
      </c>
      <c r="J35" s="15"/>
      <c r="L35" s="15"/>
    </row>
    <row r="36" spans="1:12" s="9" customFormat="1" ht="99.75" customHeight="1">
      <c r="A36" s="155" t="s">
        <v>434</v>
      </c>
      <c r="B36" s="136">
        <v>805</v>
      </c>
      <c r="C36" s="133" t="s">
        <v>88</v>
      </c>
      <c r="D36" s="133" t="s">
        <v>85</v>
      </c>
      <c r="E36" s="140" t="s">
        <v>388</v>
      </c>
      <c r="F36" s="140" t="s">
        <v>45</v>
      </c>
      <c r="G36" s="195">
        <v>152165.71</v>
      </c>
      <c r="H36" s="239">
        <v>0</v>
      </c>
      <c r="I36" s="239">
        <v>0</v>
      </c>
      <c r="J36" s="15"/>
      <c r="L36" s="15"/>
    </row>
    <row r="37" spans="1:9" s="9" customFormat="1" ht="94.5">
      <c r="A37" s="20" t="s">
        <v>151</v>
      </c>
      <c r="B37" s="136">
        <v>805</v>
      </c>
      <c r="C37" s="133" t="s">
        <v>76</v>
      </c>
      <c r="D37" s="133" t="s">
        <v>76</v>
      </c>
      <c r="E37" s="140" t="s">
        <v>286</v>
      </c>
      <c r="F37" s="140" t="s">
        <v>45</v>
      </c>
      <c r="G37" s="195">
        <v>1000</v>
      </c>
      <c r="H37" s="239">
        <v>1000</v>
      </c>
      <c r="I37" s="239">
        <v>1000</v>
      </c>
    </row>
    <row r="38" spans="1:15" s="9" customFormat="1" ht="173.25">
      <c r="A38" s="38" t="s">
        <v>152</v>
      </c>
      <c r="B38" s="136">
        <v>805</v>
      </c>
      <c r="C38" s="140" t="s">
        <v>89</v>
      </c>
      <c r="D38" s="140" t="s">
        <v>80</v>
      </c>
      <c r="E38" s="140" t="s">
        <v>236</v>
      </c>
      <c r="F38" s="140" t="s">
        <v>49</v>
      </c>
      <c r="G38" s="195">
        <v>804000</v>
      </c>
      <c r="H38" s="239">
        <v>775000</v>
      </c>
      <c r="I38" s="239">
        <v>775000</v>
      </c>
      <c r="K38" s="15"/>
      <c r="O38" s="15"/>
    </row>
    <row r="39" spans="1:15" s="9" customFormat="1" ht="110.25">
      <c r="A39" s="20" t="s">
        <v>139</v>
      </c>
      <c r="B39" s="136">
        <v>805</v>
      </c>
      <c r="C39" s="133" t="s">
        <v>89</v>
      </c>
      <c r="D39" s="133" t="s">
        <v>80</v>
      </c>
      <c r="E39" s="140" t="s">
        <v>236</v>
      </c>
      <c r="F39" s="140" t="s">
        <v>45</v>
      </c>
      <c r="G39" s="195">
        <v>713000</v>
      </c>
      <c r="H39" s="181">
        <v>403876.72</v>
      </c>
      <c r="I39" s="220">
        <v>310016.72</v>
      </c>
      <c r="O39" s="15"/>
    </row>
    <row r="40" spans="1:9" s="9" customFormat="1" ht="78.75">
      <c r="A40" s="155" t="s">
        <v>217</v>
      </c>
      <c r="B40" s="136">
        <v>805</v>
      </c>
      <c r="C40" s="133" t="s">
        <v>89</v>
      </c>
      <c r="D40" s="133" t="s">
        <v>80</v>
      </c>
      <c r="E40" s="140" t="s">
        <v>236</v>
      </c>
      <c r="F40" s="140" t="s">
        <v>50</v>
      </c>
      <c r="G40" s="195">
        <v>2000</v>
      </c>
      <c r="H40" s="239">
        <v>1000</v>
      </c>
      <c r="I40" s="239">
        <v>1000</v>
      </c>
    </row>
    <row r="41" spans="1:12" s="9" customFormat="1" ht="193.5" customHeight="1">
      <c r="A41" s="143" t="s">
        <v>437</v>
      </c>
      <c r="B41" s="136">
        <v>805</v>
      </c>
      <c r="C41" s="133" t="s">
        <v>89</v>
      </c>
      <c r="D41" s="133" t="s">
        <v>80</v>
      </c>
      <c r="E41" s="140" t="s">
        <v>272</v>
      </c>
      <c r="F41" s="140" t="s">
        <v>49</v>
      </c>
      <c r="G41" s="195">
        <v>12500</v>
      </c>
      <c r="H41" s="239">
        <v>12500</v>
      </c>
      <c r="I41" s="239">
        <v>12500</v>
      </c>
      <c r="L41" s="15"/>
    </row>
    <row r="42" spans="1:9" s="17" customFormat="1" ht="198.75" customHeight="1">
      <c r="A42" s="143" t="s">
        <v>274</v>
      </c>
      <c r="B42" s="136">
        <v>805</v>
      </c>
      <c r="C42" s="133" t="s">
        <v>89</v>
      </c>
      <c r="D42" s="133" t="s">
        <v>80</v>
      </c>
      <c r="E42" s="140" t="s">
        <v>273</v>
      </c>
      <c r="F42" s="140" t="s">
        <v>49</v>
      </c>
      <c r="G42" s="195">
        <v>208610</v>
      </c>
      <c r="H42" s="240">
        <v>0</v>
      </c>
      <c r="I42" s="240">
        <v>0</v>
      </c>
    </row>
    <row r="43" spans="1:9" ht="78.75">
      <c r="A43" s="20" t="s">
        <v>74</v>
      </c>
      <c r="B43" s="136">
        <v>805</v>
      </c>
      <c r="C43" s="133" t="s">
        <v>86</v>
      </c>
      <c r="D43" s="133" t="s">
        <v>80</v>
      </c>
      <c r="E43" s="140" t="s">
        <v>300</v>
      </c>
      <c r="F43" s="140" t="s">
        <v>67</v>
      </c>
      <c r="G43" s="195">
        <v>115020</v>
      </c>
      <c r="H43" s="244">
        <v>115020</v>
      </c>
      <c r="I43" s="244">
        <v>115020</v>
      </c>
    </row>
    <row r="44" spans="1:9" ht="15.75">
      <c r="A44" s="29" t="s">
        <v>68</v>
      </c>
      <c r="B44" s="29"/>
      <c r="C44" s="35"/>
      <c r="D44" s="35"/>
      <c r="E44" s="23"/>
      <c r="F44" s="23"/>
      <c r="G44" s="199">
        <f>SUM(G9:G43)</f>
        <v>5637172.67</v>
      </c>
      <c r="H44" s="242">
        <f>SUM(H9:H43)</f>
        <v>3602879.5300000003</v>
      </c>
      <c r="I44" s="242">
        <f>SUM(I9:I43)</f>
        <v>3490144.5300000003</v>
      </c>
    </row>
  </sheetData>
  <sheetProtection/>
  <mergeCells count="13">
    <mergeCell ref="B6:B7"/>
    <mergeCell ref="C6:C7"/>
    <mergeCell ref="D6:D7"/>
    <mergeCell ref="E6:E7"/>
    <mergeCell ref="F6:F7"/>
    <mergeCell ref="G6:G7"/>
    <mergeCell ref="H6:H7"/>
    <mergeCell ref="I6:I7"/>
    <mergeCell ref="G1:I1"/>
    <mergeCell ref="A3:I3"/>
    <mergeCell ref="G2:I2"/>
    <mergeCell ref="A4:G4"/>
    <mergeCell ref="A6:A7"/>
  </mergeCells>
  <printOptions/>
  <pageMargins left="0.7874015748031497" right="0.5905511811023623" top="0.5905511811023623" bottom="0.5905511811023623" header="0" footer="0"/>
  <pageSetup fitToHeight="6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2021-06-23T06:45:14Z</cp:lastPrinted>
  <dcterms:created xsi:type="dcterms:W3CDTF">2015-11-12T13:52:25Z</dcterms:created>
  <dcterms:modified xsi:type="dcterms:W3CDTF">2021-11-26T09:11:15Z</dcterms:modified>
  <cp:category/>
  <cp:version/>
  <cp:contentType/>
  <cp:contentStatus/>
</cp:coreProperties>
</file>