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Прил.№2 Доходы (табл.1)) (2)" sheetId="1" r:id="rId1"/>
    <sheet name="Прил.№2 Доходы (табл.1) " sheetId="2" state="hidden" r:id="rId2"/>
    <sheet name="Прил.№2 Доходы (табл.1)" sheetId="3" state="hidden" r:id="rId3"/>
    <sheet name="Прил.№2 Доходы (табл.2) (2)" sheetId="4" r:id="rId4"/>
    <sheet name="Прил.№3 ист.вн.фин. (2)" sheetId="5" r:id="rId5"/>
    <sheet name="Прил.№4 ист.вн.фин." sheetId="6" state="hidden" r:id="rId6"/>
    <sheet name="Прил.4" sheetId="7" r:id="rId7"/>
    <sheet name="Прил.6" sheetId="8" state="hidden" r:id="rId8"/>
    <sheet name="Прил.5 " sheetId="9" r:id="rId9"/>
    <sheet name="Прил.8" sheetId="10" state="hidden" r:id="rId10"/>
    <sheet name="Прил.9" sheetId="11" state="hidden" r:id="rId11"/>
    <sheet name="Прил.6," sheetId="12" r:id="rId12"/>
    <sheet name="Прил.10" sheetId="13" state="hidden" r:id="rId13"/>
  </sheets>
  <externalReferences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<sst xmlns="http://schemas.openxmlformats.org/spreadsheetml/2006/main" count="1096" uniqueCount="423">
  <si>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</si>
  <si>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</si>
  <si>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</si>
  <si>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</si>
  <si>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</si>
  <si>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</si>
  <si>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</si>
  <si>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</si>
  <si>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</si>
  <si>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</si>
  <si>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</si>
  <si>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</si>
  <si>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</si>
  <si>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</si>
  <si>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</si>
  <si>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</si>
  <si>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</si>
  <si>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</si>
  <si>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</si>
  <si>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</si>
  <si>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</si>
  <si>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</si>
  <si>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</si>
  <si>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</si>
  <si>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</si>
  <si>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</si>
  <si>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</si>
  <si>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</si>
  <si>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Итого:</t>
  </si>
  <si>
    <t>Сумма (руб.)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</si>
  <si>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</si>
  <si>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</si>
  <si>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</si>
  <si>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</si>
  <si>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</si>
  <si>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</si>
  <si>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</si>
  <si>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</si>
  <si>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</si>
  <si>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</si>
  <si>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</si>
  <si>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</si>
  <si>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</si>
  <si>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</si>
  <si>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</si>
  <si>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</si>
  <si>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</si>
  <si>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</si>
  <si>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</si>
  <si>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</si>
  <si>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</si>
  <si>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</si>
  <si>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</si>
  <si>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</si>
  <si>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</si>
  <si>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</si>
  <si>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</si>
  <si>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</si>
  <si>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</si>
  <si>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</si>
  <si>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</si>
  <si>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</si>
  <si>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</si>
  <si>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</si>
  <si>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</si>
  <si>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</si>
  <si>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</si>
  <si>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</si>
  <si>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</si>
  <si>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</si>
  <si>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</si>
  <si>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</si>
  <si>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</si>
  <si>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</si>
  <si>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</si>
  <si>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</si>
  <si>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</si>
  <si>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</si>
  <si>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</si>
  <si>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</si>
  <si>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</si>
  <si>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</si>
  <si>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</si>
  <si>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</si>
  <si>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</si>
  <si>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</si>
  <si>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</si>
  <si>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</si>
  <si>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</si>
  <si>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</si>
  <si>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</si>
  <si>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</si>
  <si>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</si>
  <si>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</si>
  <si>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</si>
  <si>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</si>
  <si>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</si>
  <si>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</si>
  <si>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</si>
  <si>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</si>
  <si>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</si>
  <si>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</si>
  <si>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</si>
  <si>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</si>
  <si>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</si>
  <si>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</si>
  <si>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</si>
  <si>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</si>
  <si>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</si>
  <si>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</si>
  <si>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</si>
  <si>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</si>
  <si>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</si>
  <si>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</si>
  <si>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</si>
  <si>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</si>
  <si>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</si>
  <si>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</si>
  <si>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</si>
  <si>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</si>
  <si>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</si>
  <si>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</si>
  <si>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</si>
  <si>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</si>
  <si>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</si>
  <si>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</si>
  <si>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</si>
  <si>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</si>
  <si>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</si>
  <si>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</si>
  <si>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</si>
  <si>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</si>
  <si>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</si>
  <si>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</si>
  <si>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</si>
  <si>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</si>
  <si>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</si>
  <si>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</si>
  <si>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</si>
  <si>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</si>
  <si>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</si>
  <si>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</si>
  <si>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</si>
  <si>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</si>
  <si>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</si>
  <si>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</si>
  <si>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</si>
  <si>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</si>
  <si>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</si>
  <si>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</si>
  <si>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</si>
  <si>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</si>
  <si>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</si>
  <si>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</si>
  <si>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</si>
  <si>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</si>
  <si>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</si>
  <si>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</si>
  <si>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</si>
  <si>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</si>
  <si>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</si>
  <si>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</si>
  <si>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</si>
  <si>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</si>
  <si>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</si>
  <si>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</si>
  <si>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</si>
  <si>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</si>
  <si>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</si>
  <si>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</si>
  <si>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</si>
  <si>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</si>
  <si>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</si>
  <si>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</si>
  <si>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</si>
  <si>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</si>
  <si>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</si>
  <si>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</si>
  <si>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</si>
  <si>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</si>
  <si>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</si>
  <si>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</si>
  <si>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</si>
  <si>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</si>
  <si>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</si>
  <si>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</si>
  <si>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</si>
  <si>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</si>
  <si>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</si>
  <si>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</si>
  <si>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</si>
  <si>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</si>
  <si>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</si>
  <si>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</si>
  <si>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</si>
  <si>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</si>
  <si>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</si>
  <si>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</si>
  <si>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</si>
  <si>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</si>
  <si>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</si>
  <si>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</si>
  <si>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</si>
  <si>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</si>
  <si>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</si>
  <si>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</si>
  <si>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</si>
  <si>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</si>
  <si>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</si>
  <si>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</si>
  <si>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</si>
  <si>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</si>
  <si>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</si>
  <si>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</si>
  <si>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</si>
  <si>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</si>
  <si>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</si>
  <si>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</si>
  <si>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</si>
  <si>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</si>
  <si>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</si>
  <si>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</si>
  <si>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</si>
  <si>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</si>
  <si>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</si>
  <si>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</si>
  <si>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</si>
  <si>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</si>
  <si>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</si>
  <si>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</si>
  <si>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</si>
  <si>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</si>
  <si>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</si>
  <si>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</si>
  <si>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</si>
  <si>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</si>
  <si>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</si>
  <si>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</si>
  <si>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</si>
  <si>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</si>
  <si>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</si>
  <si>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</si>
  <si>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</si>
  <si>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</si>
  <si>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</si>
  <si>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</si>
  <si>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</si>
  <si>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</si>
  <si>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</si>
  <si>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</si>
  <si>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</si>
  <si>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</si>
  <si>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</si>
  <si>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</si>
  <si>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</si>
  <si>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</si>
  <si>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</si>
  <si>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</si>
  <si>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</si>
  <si>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</si>
  <si>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</si>
  <si>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</si>
  <si>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</si>
  <si>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</si>
  <si>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</si>
  <si>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</si>
  <si>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</si>
  <si>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</si>
  <si>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</si>
  <si>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</si>
  <si>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</si>
  <si>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</si>
  <si>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</si>
  <si>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</si>
  <si>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</si>
  <si>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</si>
  <si>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</si>
  <si>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</si>
  <si>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</si>
  <si>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</si>
  <si>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</si>
  <si>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</si>
  <si>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</si>
  <si>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</si>
  <si>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</si>
  <si>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</si>
  <si>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</si>
  <si>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</si>
  <si>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</si>
  <si>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</si>
  <si>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</si>
  <si>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</si>
  <si>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</si>
  <si>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</si>
  <si>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</si>
  <si>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</si>
  <si>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</si>
  <si>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</si>
  <si>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 xml:space="preserve"> 000 2021000000 0000 150</t>
  </si>
  <si>
    <t xml:space="preserve"> 000 2022000000 0000 150</t>
  </si>
  <si>
    <t xml:space="preserve"> 000 2023000000 0000 150</t>
  </si>
  <si>
    <t xml:space="preserve"> 000 2024000000 0000 150</t>
  </si>
  <si>
    <t>Содержание имущества казны (Закупка товаров, работ и услуг для обеспечения государственных (муниципальных) нужд)</t>
  </si>
  <si>
    <t>Администрация Мугреево-Никольского сельского  поселения Южского муниципального района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</si>
  <si>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</si>
  <si>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</si>
  <si>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</si>
  <si>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</si>
  <si>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</si>
  <si>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</si>
  <si>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</si>
  <si>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</si>
  <si>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</si>
  <si>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</si>
  <si>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</si>
  <si>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</si>
  <si>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</si>
  <si>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</si>
  <si>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</si>
  <si>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</si>
  <si>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</si>
  <si>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</si>
  <si>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</si>
  <si>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</si>
  <si>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</si>
  <si>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</si>
  <si>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</si>
  <si>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</si>
  <si>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</si>
  <si>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</si>
  <si>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</si>
  <si>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</si>
  <si>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</si>
  <si>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</si>
  <si>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</si>
  <si>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</si>
  <si>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</si>
  <si>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</si>
  <si>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</si>
  <si>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</si>
  <si>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</si>
  <si>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</si>
  <si>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</si>
  <si>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</si>
  <si>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30 9 00 10290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</si>
  <si>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</si>
  <si>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</si>
  <si>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</si>
  <si>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2023 год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</si>
  <si>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</si>
  <si>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</si>
  <si>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</si>
  <si>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</si>
  <si>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</si>
  <si>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</si>
  <si>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05 1 01 10150</t>
  </si>
  <si>
    <t>30 9 00 10160</t>
  </si>
  <si>
    <t>30 9 00 10170</t>
  </si>
  <si>
    <t>Сумма         2023 год</t>
  </si>
  <si>
    <t>09</t>
  </si>
  <si>
    <t>0409</t>
  </si>
  <si>
    <t>Дорожное хозяйство (дорожные фонды)</t>
  </si>
  <si>
    <t>500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</si>
  <si>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</si>
  <si>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субсидии бюджетам сельских поселений /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</si>
  <si>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805 2024001410 0000 150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</si>
  <si>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</si>
  <si>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2024 год</t>
  </si>
  <si>
    <t>Сумма         2024 год</t>
  </si>
  <si>
    <t>Дотация бюджетам сельских поселений на выравнивание бюджетной обеспеченности из бюджета субъекта Российской Федерации / 805 2 02 15001 10 0000 150</t>
  </si>
  <si>
    <t>Дотации бюджетам сельских поселений на поддержку мер по обеспечению сбалансированности бюджетов / 805 2021500210 0000 150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</si>
  <si>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</si>
  <si>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</si>
  <si>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</si>
  <si>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</si>
  <si>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</si>
  <si>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</si>
  <si>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</si>
  <si>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</si>
  <si>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</si>
  <si>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</si>
  <si>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</si>
  <si>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</si>
  <si>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</si>
  <si>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</si>
  <si>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Подпрограмма "Энергосбережение и повышение энергетической эффективности в муниципальных учреждениях"</t>
  </si>
  <si>
    <t>Основное мероприятие "Повышение энергетической эффективности учреждений Мугреево-Никольского  сельского поселения"</t>
  </si>
  <si>
    <t>02 0 00 00000</t>
  </si>
  <si>
    <t>02 1 00 00000</t>
  </si>
  <si>
    <t>02 1 01 00000</t>
  </si>
  <si>
    <t>02 1 01 20180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</si>
  <si>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</si>
  <si>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</si>
  <si>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</si>
  <si>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Молодежная политика 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</si>
  <si>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2022 год и на плановый период 2023 и 2024 годов                                                                                       </t>
  </si>
  <si>
    <t>Изменение остатков средств на счетах по учету средств бюджетов</t>
  </si>
  <si>
    <t>Приложение 1                     к таблице поправок</t>
  </si>
  <si>
    <t>Приложение 2                                                           к таблице поправок</t>
  </si>
  <si>
    <t>Приложение 3                                                           к таблице поправок</t>
  </si>
  <si>
    <t>Приложение 4                                                           к таблице поправок</t>
  </si>
  <si>
    <t>Приложение 5                                                           к таблице поправок</t>
  </si>
  <si>
    <t xml:space="preserve">Доходы
бюджета Мугреево-Никольского сельского поселения по группам, подгруппам и статьям классификации доходов бюджетов на 2023 год и плановый период 2024 и 2025 годов 
</t>
  </si>
  <si>
    <t>Безвозмездные поступления в бюджет Мугреево-Никольского сельского поселения в 2023 году и плановом периоде 2024 и 2025 годов</t>
  </si>
  <si>
    <t>2025 год</t>
  </si>
  <si>
    <t>Приложение № 2
к проекту решения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__________ г.№____</t>
  </si>
  <si>
    <t xml:space="preserve">  Приложение № 3
к проекту решения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__________ г.№____</t>
  </si>
  <si>
    <r>
      <t xml:space="preserve">Источники внутреннего финансирования дефицита бюджета Мугреево-Никольского сельского поселения на 2023 год и плановый период 2024 и 2025 годов                                                                                              </t>
    </r>
  </si>
  <si>
    <t xml:space="preserve">  Приложение № 4
     к проекту решения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__________ г.№____</t>
  </si>
  <si>
    <t xml:space="preserve"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2023 год и плановый период 2024 и 2025 годов </t>
  </si>
  <si>
    <t>Сумма         2025 год</t>
  </si>
  <si>
    <t>2</t>
  </si>
  <si>
    <r>
      <t>Муниципальная программа Мугреево-Никольского сельского поселения "Энергосбережение и повышение энергетической эффективности на территории Мугреево-Никольского сельского поселения</t>
    </r>
    <r>
      <rPr>
        <sz val="13"/>
        <rFont val="Times New Roman"/>
        <family val="1"/>
      </rPr>
      <t>"</t>
    </r>
  </si>
  <si>
    <t xml:space="preserve">Муниципальная программа "Содержание  и ремонт  автомобильных дорог общего пользования Мугреево-Никольского  сельского поселения
Южского муниципального района"
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</si>
  <si>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</si>
  <si>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05 1 01 10190</t>
  </si>
  <si>
    <t>Осуществление первичного воинского учёта органами местного самоуправления поселений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</si>
  <si>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Приложение № 5
  к проекту решения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__________ г.№____</t>
  </si>
  <si>
    <t xml:space="preserve">Ведомственная структура расходов бюджета Мугреево-Никольского сельского поселения на 2023 год и плановый период 2024 и 2025 годов </t>
  </si>
  <si>
    <t xml:space="preserve"> Приложение № 6
  к проекту решения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__________ г.№____</t>
  </si>
  <si>
    <t>Уличное освещение (Закупка товаров, работ и услуг для обеспечения государственных (муниципальных) нужд)</t>
  </si>
  <si>
    <t>Озеленение  и обкашивание травы (Закупка товаров, работ и услуг для обеспечения государственных (муниципальных) нужд)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</si>
  <si>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 и городских округов   /           805 2 02 35118 10 0000 150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</si>
</sst>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theme="1"/>
      <name val="Times New Roman"/>
      <family val="1"/>
    </font>
    <font>
      <i/>
      <sz val="10"/>
      <color rgb="FF0020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62" fillId="0" borderId="1">
      <alignment horizontal="left" wrapText="1" indent="2"/>
      <protection/>
    </xf>
    <xf numFmtId="49" fontId="62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6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4" fontId="2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4" fontId="20" fillId="0" borderId="0" xfId="0" applyNumberFormat="1" applyFont="1" applyAlignment="1">
      <alignment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5" fillId="0" borderId="18" xfId="33" applyNumberFormat="1" applyFont="1" applyFill="1" applyBorder="1" applyAlignment="1">
      <alignment horizontal="center" vertical="top"/>
      <protection/>
    </xf>
    <xf numFmtId="2" fontId="36" fillId="0" borderId="18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7" fillId="0" borderId="18" xfId="33" applyNumberFormat="1" applyFont="1" applyFill="1" applyBorder="1" applyAlignment="1">
      <alignment horizontal="justify" vertical="top"/>
      <protection/>
    </xf>
    <xf numFmtId="2" fontId="35" fillId="0" borderId="18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6" fillId="0" borderId="18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6" fillId="0" borderId="18" xfId="33" applyNumberFormat="1" applyFont="1" applyFill="1" applyBorder="1" applyAlignment="1">
      <alignment horizontal="justify" vertical="top"/>
      <protection/>
    </xf>
    <xf numFmtId="4" fontId="40" fillId="0" borderId="18" xfId="33" applyNumberFormat="1" applyFont="1" applyFill="1" applyBorder="1" applyAlignment="1">
      <alignment horizontal="center" vertical="center"/>
      <protection/>
    </xf>
    <xf numFmtId="2" fontId="22" fillId="0" borderId="18" xfId="33" applyNumberFormat="1" applyFont="1" applyFill="1" applyBorder="1" applyAlignment="1">
      <alignment horizontal="justify" vertical="top"/>
      <protection/>
    </xf>
    <xf numFmtId="49" fontId="22" fillId="0" borderId="18" xfId="33" applyNumberFormat="1" applyFont="1" applyFill="1" applyBorder="1" applyAlignment="1">
      <alignment horizontal="center" wrapText="1"/>
      <protection/>
    </xf>
    <xf numFmtId="4" fontId="22" fillId="0" borderId="18" xfId="33" applyNumberFormat="1" applyFont="1" applyFill="1" applyBorder="1" applyAlignment="1">
      <alignment horizontal="center" wrapText="1"/>
      <protection/>
    </xf>
    <xf numFmtId="0" fontId="40" fillId="0" borderId="18" xfId="33" applyFont="1" applyFill="1" applyBorder="1">
      <alignment/>
      <protection/>
    </xf>
    <xf numFmtId="0" fontId="26" fillId="0" borderId="18" xfId="33" applyFont="1" applyBorder="1" applyAlignment="1">
      <alignment wrapText="1"/>
      <protection/>
    </xf>
    <xf numFmtId="49" fontId="26" fillId="0" borderId="18" xfId="33" applyNumberFormat="1" applyFont="1" applyBorder="1" applyAlignment="1">
      <alignment horizontal="center"/>
      <protection/>
    </xf>
    <xf numFmtId="4" fontId="26" fillId="0" borderId="18" xfId="33" applyNumberFormat="1" applyFont="1" applyBorder="1" applyAlignment="1">
      <alignment horizontal="left" indent="1"/>
      <protection/>
    </xf>
    <xf numFmtId="49" fontId="22" fillId="0" borderId="18" xfId="33" applyNumberFormat="1" applyFont="1" applyFill="1" applyBorder="1" applyAlignment="1">
      <alignment horizontal="center"/>
      <protection/>
    </xf>
    <xf numFmtId="4" fontId="22" fillId="0" borderId="18" xfId="33" applyNumberFormat="1" applyFont="1" applyFill="1" applyBorder="1" applyAlignment="1">
      <alignment horizontal="center"/>
      <protection/>
    </xf>
    <xf numFmtId="49" fontId="40" fillId="0" borderId="18" xfId="33" applyNumberFormat="1" applyFont="1" applyFill="1" applyBorder="1" applyAlignment="1">
      <alignment horizontal="justify" vertical="top"/>
      <protection/>
    </xf>
    <xf numFmtId="49" fontId="35" fillId="0" borderId="18" xfId="33" applyNumberFormat="1" applyFont="1" applyFill="1" applyBorder="1" applyAlignment="1">
      <alignment horizontal="center" vertical="center" wrapText="1"/>
      <protection/>
    </xf>
    <xf numFmtId="0" fontId="36" fillId="0" borderId="18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0" fillId="0" borderId="18" xfId="33" applyNumberFormat="1" applyFont="1" applyFill="1" applyBorder="1" applyAlignment="1">
      <alignment horizontal="center" vertical="center" wrapText="1"/>
      <protection/>
    </xf>
    <xf numFmtId="49" fontId="40" fillId="0" borderId="18" xfId="33" applyNumberFormat="1" applyFont="1" applyFill="1" applyBorder="1" applyAlignment="1">
      <alignment horizontal="center"/>
      <protection/>
    </xf>
    <xf numFmtId="4" fontId="40" fillId="0" borderId="18" xfId="33" applyNumberFormat="1" applyFont="1" applyFill="1" applyBorder="1" applyAlignment="1">
      <alignment horizontal="center"/>
      <protection/>
    </xf>
    <xf numFmtId="49" fontId="26" fillId="0" borderId="18" xfId="33" applyNumberFormat="1" applyFont="1" applyBorder="1" applyAlignment="1">
      <alignment horizontal="center" wrapText="1"/>
      <protection/>
    </xf>
    <xf numFmtId="2" fontId="22" fillId="0" borderId="18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0" fillId="0" borderId="0" xfId="0" applyFont="1" applyAlignment="1">
      <alignment/>
    </xf>
    <xf numFmtId="49" fontId="65" fillId="0" borderId="0" xfId="0" applyNumberFormat="1" applyFont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12" xfId="0" applyFont="1" applyBorder="1" applyAlignment="1">
      <alignment horizontal="center" vertical="center"/>
    </xf>
    <xf numFmtId="49" fontId="67" fillId="0" borderId="12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justify" vertical="center" wrapText="1"/>
    </xf>
    <xf numFmtId="4" fontId="36" fillId="0" borderId="12" xfId="0" applyNumberFormat="1" applyFont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justify" vertical="center" wrapText="1"/>
    </xf>
    <xf numFmtId="4" fontId="35" fillId="0" borderId="12" xfId="0" applyNumberFormat="1" applyFont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/>
    </xf>
    <xf numFmtId="4" fontId="35" fillId="0" borderId="12" xfId="0" applyNumberFormat="1" applyFont="1" applyBorder="1" applyAlignment="1">
      <alignment horizontal="center" vertical="center" wrapText="1"/>
    </xf>
    <xf numFmtId="4" fontId="35" fillId="24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 wrapText="1"/>
    </xf>
    <xf numFmtId="4" fontId="35" fillId="24" borderId="12" xfId="0" applyNumberFormat="1" applyFont="1" applyFill="1" applyBorder="1" applyAlignment="1">
      <alignment horizontal="center" vertical="center" wrapText="1"/>
    </xf>
    <xf numFmtId="4" fontId="40" fillId="0" borderId="18" xfId="33" applyNumberFormat="1" applyFont="1" applyFill="1" applyBorder="1" applyAlignment="1">
      <alignment horizontal="center" wrapText="1"/>
      <protection/>
    </xf>
    <xf numFmtId="0" fontId="27" fillId="0" borderId="0" xfId="0" applyFont="1" applyAlignment="1">
      <alignment wrapText="1"/>
    </xf>
    <xf numFmtId="49" fontId="69" fillId="0" borderId="2" xfId="35" applyFont="1" applyAlignment="1" applyProtection="1">
      <alignment horizontal="center" vertical="top" wrapText="1"/>
      <protection/>
    </xf>
    <xf numFmtId="0" fontId="30" fillId="0" borderId="14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49" fontId="70" fillId="0" borderId="12" xfId="35" applyFont="1" applyBorder="1" applyAlignment="1" applyProtection="1">
      <alignment horizontal="center" wrapText="1"/>
      <protection/>
    </xf>
    <xf numFmtId="0" fontId="28" fillId="0" borderId="12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49" fontId="69" fillId="0" borderId="12" xfId="35" applyFont="1" applyBorder="1" applyAlignment="1" applyProtection="1">
      <alignment horizontal="center" vertical="top" wrapText="1"/>
      <protection/>
    </xf>
    <xf numFmtId="1" fontId="28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49" fontId="70" fillId="0" borderId="2" xfId="35" applyFont="1" applyAlignment="1" applyProtection="1">
      <alignment horizontal="center" vertical="top" wrapText="1"/>
      <protection/>
    </xf>
    <xf numFmtId="0" fontId="69" fillId="0" borderId="1" xfId="34" applyNumberFormat="1" applyFont="1" applyAlignment="1" applyProtection="1">
      <alignment vertical="top" wrapText="1"/>
      <protection/>
    </xf>
    <xf numFmtId="0" fontId="70" fillId="0" borderId="12" xfId="34" applyNumberFormat="1" applyFont="1" applyBorder="1" applyAlignment="1" applyProtection="1">
      <alignment horizontal="left" vertical="top" wrapText="1"/>
      <protection/>
    </xf>
    <xf numFmtId="0" fontId="69" fillId="0" borderId="12" xfId="34" applyNumberFormat="1" applyFont="1" applyBorder="1" applyAlignment="1" applyProtection="1">
      <alignment horizontal="left" vertical="top" wrapText="1"/>
      <protection/>
    </xf>
    <xf numFmtId="0" fontId="70" fillId="0" borderId="1" xfId="34" applyNumberFormat="1" applyFont="1" applyAlignment="1" applyProtection="1">
      <alignment horizontal="left" vertical="top" wrapText="1"/>
      <protection/>
    </xf>
    <xf numFmtId="0" fontId="69" fillId="0" borderId="1" xfId="34" applyNumberFormat="1" applyFont="1" applyAlignment="1" applyProtection="1">
      <alignment horizontal="left" vertical="top" wrapText="1"/>
      <protection/>
    </xf>
    <xf numFmtId="4" fontId="28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0" fillId="0" borderId="0" xfId="0" applyAlignment="1">
      <alignment vertical="center"/>
    </xf>
    <xf numFmtId="49" fontId="69" fillId="0" borderId="20" xfId="35" applyFont="1" applyBorder="1" applyAlignment="1" applyProtection="1">
      <alignment horizontal="center" vertical="top" wrapText="1"/>
      <protection/>
    </xf>
    <xf numFmtId="0" fontId="69" fillId="0" borderId="21" xfId="34" applyNumberFormat="1" applyFont="1" applyBorder="1" applyAlignment="1" applyProtection="1">
      <alignment vertical="top" wrapText="1"/>
      <protection/>
    </xf>
    <xf numFmtId="4" fontId="25" fillId="0" borderId="22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2" fontId="25" fillId="0" borderId="12" xfId="0" applyNumberFormat="1" applyFont="1" applyBorder="1" applyAlignment="1">
      <alignment horizontal="center" vertical="top" wrapText="1"/>
    </xf>
    <xf numFmtId="2" fontId="35" fillId="24" borderId="18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6" fillId="24" borderId="18" xfId="33" applyNumberFormat="1" applyFont="1" applyFill="1" applyBorder="1" applyAlignment="1">
      <alignment horizontal="justify" vertical="top"/>
      <protection/>
    </xf>
    <xf numFmtId="0" fontId="38" fillId="24" borderId="0" xfId="33" applyFont="1" applyFill="1">
      <alignment/>
      <protection/>
    </xf>
    <xf numFmtId="2" fontId="35" fillId="24" borderId="18" xfId="33" applyNumberFormat="1" applyFont="1" applyFill="1" applyBorder="1" applyAlignment="1">
      <alignment horizontal="justify" vertical="top" wrapText="1"/>
      <protection/>
    </xf>
    <xf numFmtId="0" fontId="41" fillId="24" borderId="18" xfId="33" applyFont="1" applyFill="1" applyBorder="1" applyAlignment="1">
      <alignment wrapText="1"/>
      <protection/>
    </xf>
    <xf numFmtId="1" fontId="25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6" fillId="0" borderId="18" xfId="33" applyNumberFormat="1" applyFont="1" applyFill="1" applyBorder="1" applyAlignment="1">
      <alignment horizontal="center" vertical="top"/>
      <protection/>
    </xf>
    <xf numFmtId="49" fontId="36" fillId="0" borderId="18" xfId="33" applyNumberFormat="1" applyFont="1" applyFill="1" applyBorder="1" applyAlignment="1">
      <alignment horizontal="center" vertical="top" wrapText="1"/>
      <protection/>
    </xf>
    <xf numFmtId="4" fontId="36" fillId="24" borderId="18" xfId="33" applyNumberFormat="1" applyFont="1" applyFill="1" applyBorder="1" applyAlignment="1">
      <alignment horizontal="center" vertical="top" wrapText="1"/>
      <protection/>
    </xf>
    <xf numFmtId="49" fontId="37" fillId="24" borderId="18" xfId="33" applyNumberFormat="1" applyFont="1" applyFill="1" applyBorder="1" applyAlignment="1">
      <alignment horizontal="center" vertical="top"/>
      <protection/>
    </xf>
    <xf numFmtId="49" fontId="37" fillId="24" borderId="18" xfId="33" applyNumberFormat="1" applyFont="1" applyFill="1" applyBorder="1" applyAlignment="1">
      <alignment horizontal="center" vertical="top" wrapText="1"/>
      <protection/>
    </xf>
    <xf numFmtId="4" fontId="37" fillId="24" borderId="18" xfId="33" applyNumberFormat="1" applyFont="1" applyFill="1" applyBorder="1" applyAlignment="1">
      <alignment horizontal="center" vertical="top" wrapText="1"/>
      <protection/>
    </xf>
    <xf numFmtId="49" fontId="41" fillId="24" borderId="18" xfId="33" applyNumberFormat="1" applyFont="1" applyFill="1" applyBorder="1" applyAlignment="1">
      <alignment horizontal="center" vertical="top"/>
      <protection/>
    </xf>
    <xf numFmtId="49" fontId="35" fillId="24" borderId="18" xfId="33" applyNumberFormat="1" applyFont="1" applyFill="1" applyBorder="1" applyAlignment="1">
      <alignment horizontal="center" vertical="top" wrapText="1"/>
      <protection/>
    </xf>
    <xf numFmtId="4" fontId="35" fillId="24" borderId="18" xfId="33" applyNumberFormat="1" applyFont="1" applyFill="1" applyBorder="1" applyAlignment="1">
      <alignment horizontal="center" vertical="top" wrapText="1"/>
      <protection/>
    </xf>
    <xf numFmtId="49" fontId="35" fillId="0" borderId="18" xfId="33" applyNumberFormat="1" applyFont="1" applyFill="1" applyBorder="1" applyAlignment="1">
      <alignment horizontal="center" vertical="top" wrapText="1"/>
      <protection/>
    </xf>
    <xf numFmtId="4" fontId="36" fillId="24" borderId="18" xfId="33" applyNumberFormat="1" applyFont="1" applyFill="1" applyBorder="1" applyAlignment="1">
      <alignment horizontal="center" vertical="top"/>
      <protection/>
    </xf>
    <xf numFmtId="49" fontId="36" fillId="24" borderId="18" xfId="33" applyNumberFormat="1" applyFont="1" applyFill="1" applyBorder="1" applyAlignment="1">
      <alignment horizontal="center" vertical="top"/>
      <protection/>
    </xf>
    <xf numFmtId="49" fontId="36" fillId="24" borderId="18" xfId="33" applyNumberFormat="1" applyFont="1" applyFill="1" applyBorder="1" applyAlignment="1">
      <alignment horizontal="center" vertical="top" wrapText="1"/>
      <protection/>
    </xf>
    <xf numFmtId="4" fontId="35" fillId="24" borderId="18" xfId="33" applyNumberFormat="1" applyFont="1" applyFill="1" applyBorder="1" applyAlignment="1">
      <alignment vertical="top" wrapText="1"/>
      <protection/>
    </xf>
    <xf numFmtId="4" fontId="35" fillId="24" borderId="18" xfId="33" applyNumberFormat="1" applyFont="1" applyFill="1" applyBorder="1" applyAlignment="1">
      <alignment horizontal="center" vertical="top"/>
      <protection/>
    </xf>
    <xf numFmtId="0" fontId="42" fillId="0" borderId="18" xfId="33" applyFont="1" applyFill="1" applyBorder="1" applyAlignment="1">
      <alignment horizontal="justify" vertical="top"/>
      <protection/>
    </xf>
    <xf numFmtId="4" fontId="71" fillId="0" borderId="23" xfId="0" applyNumberFormat="1" applyFont="1" applyBorder="1" applyAlignment="1">
      <alignment horizontal="center"/>
    </xf>
    <xf numFmtId="0" fontId="42" fillId="24" borderId="18" xfId="33" applyFont="1" applyFill="1" applyBorder="1" applyAlignment="1">
      <alignment horizontal="justify" vertical="top"/>
      <protection/>
    </xf>
    <xf numFmtId="49" fontId="42" fillId="24" borderId="18" xfId="33" applyNumberFormat="1" applyFont="1" applyFill="1" applyBorder="1" applyAlignment="1">
      <alignment horizontal="center" vertical="top"/>
      <protection/>
    </xf>
    <xf numFmtId="49" fontId="42" fillId="24" borderId="18" xfId="33" applyNumberFormat="1" applyFont="1" applyFill="1" applyBorder="1" applyAlignment="1">
      <alignment horizontal="center" vertical="top" wrapText="1"/>
      <protection/>
    </xf>
    <xf numFmtId="4" fontId="42" fillId="24" borderId="18" xfId="33" applyNumberFormat="1" applyFont="1" applyFill="1" applyBorder="1" applyAlignment="1">
      <alignment horizontal="center" vertical="top" wrapText="1"/>
      <protection/>
    </xf>
    <xf numFmtId="4" fontId="41" fillId="24" borderId="18" xfId="33" applyNumberFormat="1" applyFont="1" applyFill="1" applyBorder="1" applyAlignment="1">
      <alignment horizontal="center" vertical="top"/>
      <protection/>
    </xf>
    <xf numFmtId="49" fontId="42" fillId="0" borderId="18" xfId="33" applyNumberFormat="1" applyFont="1" applyFill="1" applyBorder="1" applyAlignment="1">
      <alignment horizontal="center" vertical="top"/>
      <protection/>
    </xf>
    <xf numFmtId="49" fontId="42" fillId="0" borderId="18" xfId="33" applyNumberFormat="1" applyFont="1" applyFill="1" applyBorder="1" applyAlignment="1">
      <alignment horizontal="center" vertical="top" wrapText="1"/>
      <protection/>
    </xf>
    <xf numFmtId="2" fontId="37" fillId="24" borderId="18" xfId="33" applyNumberFormat="1" applyFont="1" applyFill="1" applyBorder="1" applyAlignment="1">
      <alignment horizontal="justify" vertical="top"/>
      <protection/>
    </xf>
    <xf numFmtId="2" fontId="42" fillId="0" borderId="18" xfId="33" applyNumberFormat="1" applyFont="1" applyFill="1" applyBorder="1" applyAlignment="1">
      <alignment horizontal="justify" vertical="top"/>
      <protection/>
    </xf>
    <xf numFmtId="2" fontId="42" fillId="24" borderId="18" xfId="33" applyNumberFormat="1" applyFont="1" applyFill="1" applyBorder="1" applyAlignment="1">
      <alignment horizontal="justify" vertical="top"/>
      <protection/>
    </xf>
    <xf numFmtId="4" fontId="37" fillId="24" borderId="18" xfId="33" applyNumberFormat="1" applyFont="1" applyFill="1" applyBorder="1" applyAlignment="1">
      <alignment horizontal="center" vertical="top"/>
      <protection/>
    </xf>
    <xf numFmtId="49" fontId="42" fillId="24" borderId="18" xfId="33" applyNumberFormat="1" applyFont="1" applyFill="1" applyBorder="1" applyAlignment="1">
      <alignment horizontal="justify" vertical="top"/>
      <protection/>
    </xf>
    <xf numFmtId="0" fontId="72" fillId="0" borderId="12" xfId="34" applyNumberFormat="1" applyFont="1" applyBorder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73" fillId="0" borderId="12" xfId="34" applyNumberFormat="1" applyFont="1" applyBorder="1" applyAlignment="1" applyProtection="1">
      <alignment horizontal="left" vertical="top" wrapText="1"/>
      <protection/>
    </xf>
    <xf numFmtId="49" fontId="26" fillId="0" borderId="12" xfId="0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29" fillId="0" borderId="12" xfId="0" applyFont="1" applyBorder="1" applyAlignment="1">
      <alignment vertical="top" wrapText="1"/>
    </xf>
    <xf numFmtId="2" fontId="29" fillId="0" borderId="12" xfId="0" applyNumberFormat="1" applyFont="1" applyBorder="1" applyAlignment="1">
      <alignment horizontal="center" vertical="top" wrapText="1"/>
    </xf>
    <xf numFmtId="49" fontId="22" fillId="0" borderId="18" xfId="33" applyNumberFormat="1" applyFont="1" applyFill="1" applyBorder="1" applyAlignment="1">
      <alignment horizontal="center" vertical="top"/>
      <protection/>
    </xf>
    <xf numFmtId="49" fontId="40" fillId="0" borderId="18" xfId="33" applyNumberFormat="1" applyFont="1" applyFill="1" applyBorder="1" applyAlignment="1">
      <alignment horizontal="center" vertical="top"/>
      <protection/>
    </xf>
    <xf numFmtId="4" fontId="40" fillId="0" borderId="18" xfId="33" applyNumberFormat="1" applyFont="1" applyFill="1" applyBorder="1" applyAlignment="1">
      <alignment horizontal="center" vertical="top"/>
      <protection/>
    </xf>
    <xf numFmtId="0" fontId="26" fillId="0" borderId="18" xfId="33" applyFont="1" applyBorder="1" applyAlignment="1">
      <alignment vertical="top" wrapText="1"/>
      <protection/>
    </xf>
    <xf numFmtId="49" fontId="26" fillId="0" borderId="18" xfId="33" applyNumberFormat="1" applyFont="1" applyBorder="1" applyAlignment="1">
      <alignment horizontal="center" vertical="top" wrapText="1"/>
      <protection/>
    </xf>
    <xf numFmtId="49" fontId="26" fillId="0" borderId="18" xfId="33" applyNumberFormat="1" applyFont="1" applyBorder="1" applyAlignment="1">
      <alignment horizontal="center" vertical="top"/>
      <protection/>
    </xf>
    <xf numFmtId="4" fontId="26" fillId="0" borderId="18" xfId="33" applyNumberFormat="1" applyFont="1" applyBorder="1" applyAlignment="1">
      <alignment horizontal="center" vertical="top"/>
      <protection/>
    </xf>
    <xf numFmtId="49" fontId="22" fillId="0" borderId="18" xfId="33" applyNumberFormat="1" applyFont="1" applyFill="1" applyBorder="1" applyAlignment="1">
      <alignment horizontal="center" vertical="top" wrapText="1"/>
      <protection/>
    </xf>
    <xf numFmtId="4" fontId="22" fillId="0" borderId="18" xfId="33" applyNumberFormat="1" applyFont="1" applyFill="1" applyBorder="1" applyAlignment="1">
      <alignment horizontal="center" vertical="top" wrapText="1"/>
      <protection/>
    </xf>
    <xf numFmtId="4" fontId="22" fillId="0" borderId="18" xfId="33" applyNumberFormat="1" applyFont="1" applyFill="1" applyBorder="1" applyAlignment="1">
      <alignment horizontal="center" vertical="top"/>
      <protection/>
    </xf>
    <xf numFmtId="2" fontId="22" fillId="0" borderId="12" xfId="0" applyNumberFormat="1" applyFont="1" applyBorder="1" applyAlignment="1">
      <alignment horizontal="justify" vertical="top" wrapText="1"/>
    </xf>
    <xf numFmtId="49" fontId="29" fillId="0" borderId="12" xfId="0" applyNumberFormat="1" applyFont="1" applyBorder="1" applyAlignment="1">
      <alignment horizontal="center" vertical="top" wrapText="1"/>
    </xf>
    <xf numFmtId="0" fontId="74" fillId="0" borderId="12" xfId="0" applyFont="1" applyBorder="1" applyAlignment="1">
      <alignment horizontal="center" vertical="top" wrapText="1"/>
    </xf>
    <xf numFmtId="0" fontId="74" fillId="0" borderId="12" xfId="0" applyFont="1" applyBorder="1" applyAlignment="1">
      <alignment vertical="top" wrapText="1"/>
    </xf>
    <xf numFmtId="4" fontId="74" fillId="0" borderId="12" xfId="0" applyNumberFormat="1" applyFont="1" applyBorder="1" applyAlignment="1">
      <alignment horizontal="center" vertical="top" wrapText="1"/>
    </xf>
    <xf numFmtId="0" fontId="75" fillId="0" borderId="12" xfId="0" applyFont="1" applyBorder="1" applyAlignment="1">
      <alignment horizontal="center" vertical="top" wrapText="1"/>
    </xf>
    <xf numFmtId="0" fontId="75" fillId="0" borderId="12" xfId="0" applyFont="1" applyBorder="1" applyAlignment="1">
      <alignment vertical="top" wrapText="1"/>
    </xf>
    <xf numFmtId="4" fontId="75" fillId="0" borderId="12" xfId="0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 wrapText="1"/>
    </xf>
    <xf numFmtId="4" fontId="42" fillId="24" borderId="18" xfId="33" applyNumberFormat="1" applyFont="1" applyFill="1" applyBorder="1" applyAlignment="1">
      <alignment horizontal="center" vertical="top"/>
      <protection/>
    </xf>
    <xf numFmtId="4" fontId="35" fillId="24" borderId="12" xfId="33" applyNumberFormat="1" applyFont="1" applyFill="1" applyBorder="1" applyAlignment="1">
      <alignment horizontal="center" vertical="top" wrapText="1"/>
      <protection/>
    </xf>
    <xf numFmtId="4" fontId="36" fillId="24" borderId="12" xfId="33" applyNumberFormat="1" applyFont="1" applyFill="1" applyBorder="1" applyAlignment="1">
      <alignment horizontal="center" vertical="top" wrapText="1"/>
      <protection/>
    </xf>
    <xf numFmtId="2" fontId="22" fillId="24" borderId="18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5" fillId="0" borderId="12" xfId="0" applyNumberFormat="1" applyFont="1" applyBorder="1" applyAlignment="1">
      <alignment horizontal="justify" vertical="top" wrapText="1"/>
    </xf>
    <xf numFmtId="4" fontId="36" fillId="0" borderId="18" xfId="33" applyNumberFormat="1" applyFont="1" applyFill="1" applyBorder="1" applyAlignment="1">
      <alignment horizontal="center" vertical="top"/>
      <protection/>
    </xf>
    <xf numFmtId="2" fontId="40" fillId="24" borderId="18" xfId="33" applyNumberFormat="1" applyFont="1" applyFill="1" applyBorder="1" applyAlignment="1">
      <alignment horizontal="center" vertical="center" wrapText="1"/>
      <protection/>
    </xf>
    <xf numFmtId="2" fontId="35" fillId="0" borderId="24" xfId="33" applyNumberFormat="1" applyFont="1" applyFill="1" applyBorder="1" applyAlignment="1">
      <alignment horizontal="justify" vertical="top"/>
      <protection/>
    </xf>
    <xf numFmtId="49" fontId="35" fillId="0" borderId="24" xfId="33" applyNumberFormat="1" applyFont="1" applyFill="1" applyBorder="1" applyAlignment="1">
      <alignment horizontal="center" vertical="top" wrapText="1"/>
      <protection/>
    </xf>
    <xf numFmtId="4" fontId="35" fillId="24" borderId="24" xfId="33" applyNumberFormat="1" applyFont="1" applyFill="1" applyBorder="1" applyAlignment="1">
      <alignment horizontal="center" vertical="top" wrapText="1"/>
      <protection/>
    </xf>
    <xf numFmtId="2" fontId="35" fillId="0" borderId="12" xfId="33" applyNumberFormat="1" applyFont="1" applyFill="1" applyBorder="1" applyAlignment="1">
      <alignment horizontal="justify" vertical="top"/>
      <protection/>
    </xf>
    <xf numFmtId="0" fontId="65" fillId="0" borderId="12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center" vertical="top"/>
    </xf>
    <xf numFmtId="0" fontId="26" fillId="0" borderId="24" xfId="33" applyFont="1" applyBorder="1" applyAlignment="1">
      <alignment vertical="top" wrapText="1"/>
      <protection/>
    </xf>
    <xf numFmtId="49" fontId="22" fillId="0" borderId="24" xfId="33" applyNumberFormat="1" applyFont="1" applyFill="1" applyBorder="1" applyAlignment="1">
      <alignment horizontal="center" vertical="top"/>
      <protection/>
    </xf>
    <xf numFmtId="4" fontId="22" fillId="0" borderId="24" xfId="33" applyNumberFormat="1" applyFont="1" applyFill="1" applyBorder="1" applyAlignment="1">
      <alignment horizontal="center" vertical="top"/>
      <protection/>
    </xf>
    <xf numFmtId="49" fontId="22" fillId="0" borderId="22" xfId="0" applyNumberFormat="1" applyFont="1" applyBorder="1" applyAlignment="1">
      <alignment horizontal="center" vertical="top" wrapText="1"/>
    </xf>
    <xf numFmtId="2" fontId="22" fillId="0" borderId="12" xfId="33" applyNumberFormat="1" applyFont="1" applyFill="1" applyBorder="1" applyAlignment="1">
      <alignment horizontal="justify" vertical="top"/>
      <protection/>
    </xf>
    <xf numFmtId="0" fontId="26" fillId="0" borderId="12" xfId="33" applyFont="1" applyBorder="1" applyAlignment="1">
      <alignment vertical="top" wrapText="1"/>
      <protection/>
    </xf>
    <xf numFmtId="49" fontId="22" fillId="0" borderId="12" xfId="33" applyNumberFormat="1" applyFont="1" applyFill="1" applyBorder="1" applyAlignment="1">
      <alignment horizontal="center" vertical="top"/>
      <protection/>
    </xf>
    <xf numFmtId="0" fontId="75" fillId="0" borderId="12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center" vertical="top"/>
    </xf>
    <xf numFmtId="4" fontId="22" fillId="24" borderId="12" xfId="33" applyNumberFormat="1" applyFont="1" applyFill="1" applyBorder="1" applyAlignment="1">
      <alignment horizontal="center" vertical="top" wrapText="1"/>
      <protection/>
    </xf>
    <xf numFmtId="2" fontId="22" fillId="0" borderId="25" xfId="33" applyNumberFormat="1" applyFont="1" applyFill="1" applyBorder="1" applyAlignment="1">
      <alignment horizontal="justify" vertical="top"/>
      <protection/>
    </xf>
    <xf numFmtId="49" fontId="22" fillId="0" borderId="26" xfId="33" applyNumberFormat="1" applyFont="1" applyFill="1" applyBorder="1" applyAlignment="1">
      <alignment horizontal="center" vertical="top" wrapText="1"/>
      <protection/>
    </xf>
    <xf numFmtId="0" fontId="31" fillId="0" borderId="0" xfId="0" applyFont="1" applyAlignment="1">
      <alignment vertical="top" wrapText="1"/>
    </xf>
    <xf numFmtId="4" fontId="36" fillId="24" borderId="27" xfId="33" applyNumberFormat="1" applyFont="1" applyFill="1" applyBorder="1" applyAlignment="1">
      <alignment horizontal="center" vertical="top" wrapText="1"/>
      <protection/>
    </xf>
    <xf numFmtId="4" fontId="42" fillId="24" borderId="27" xfId="33" applyNumberFormat="1" applyFont="1" applyFill="1" applyBorder="1" applyAlignment="1">
      <alignment horizontal="center" vertical="top" wrapText="1"/>
      <protection/>
    </xf>
    <xf numFmtId="4" fontId="35" fillId="24" borderId="27" xfId="33" applyNumberFormat="1" applyFont="1" applyFill="1" applyBorder="1" applyAlignment="1">
      <alignment horizontal="center" vertical="top" wrapText="1"/>
      <protection/>
    </xf>
    <xf numFmtId="4" fontId="41" fillId="24" borderId="27" xfId="33" applyNumberFormat="1" applyFont="1" applyFill="1" applyBorder="1" applyAlignment="1">
      <alignment horizontal="center" vertical="top"/>
      <protection/>
    </xf>
    <xf numFmtId="4" fontId="42" fillId="24" borderId="27" xfId="33" applyNumberFormat="1" applyFont="1" applyFill="1" applyBorder="1" applyAlignment="1">
      <alignment horizontal="center" vertical="top"/>
      <protection/>
    </xf>
    <xf numFmtId="4" fontId="37" fillId="24" borderId="27" xfId="33" applyNumberFormat="1" applyFont="1" applyFill="1" applyBorder="1" applyAlignment="1">
      <alignment horizontal="center" vertical="top" wrapText="1"/>
      <protection/>
    </xf>
    <xf numFmtId="4" fontId="35" fillId="24" borderId="27" xfId="33" applyNumberFormat="1" applyFont="1" applyFill="1" applyBorder="1" applyAlignment="1">
      <alignment horizontal="center" vertical="top"/>
      <protection/>
    </xf>
    <xf numFmtId="4" fontId="36" fillId="24" borderId="27" xfId="33" applyNumberFormat="1" applyFont="1" applyFill="1" applyBorder="1" applyAlignment="1">
      <alignment horizontal="center" vertical="top"/>
      <protection/>
    </xf>
    <xf numFmtId="4" fontId="37" fillId="24" borderId="27" xfId="33" applyNumberFormat="1" applyFont="1" applyFill="1" applyBorder="1" applyAlignment="1">
      <alignment horizontal="center" vertical="top"/>
      <protection/>
    </xf>
    <xf numFmtId="4" fontId="35" fillId="24" borderId="25" xfId="33" applyNumberFormat="1" applyFont="1" applyFill="1" applyBorder="1" applyAlignment="1">
      <alignment horizontal="center" vertical="top" wrapText="1"/>
      <protection/>
    </xf>
    <xf numFmtId="4" fontId="35" fillId="24" borderId="28" xfId="33" applyNumberFormat="1" applyFont="1" applyFill="1" applyBorder="1" applyAlignment="1">
      <alignment horizontal="center" vertical="top" wrapText="1"/>
      <protection/>
    </xf>
    <xf numFmtId="4" fontId="36" fillId="0" borderId="27" xfId="33" applyNumberFormat="1" applyFont="1" applyFill="1" applyBorder="1" applyAlignment="1">
      <alignment horizontal="center" vertical="top"/>
      <protection/>
    </xf>
    <xf numFmtId="49" fontId="35" fillId="0" borderId="29" xfId="33" applyNumberFormat="1" applyFont="1" applyFill="1" applyBorder="1" applyAlignment="1">
      <alignment horizontal="center" vertical="center" wrapText="1"/>
      <protection/>
    </xf>
    <xf numFmtId="4" fontId="40" fillId="0" borderId="27" xfId="33" applyNumberFormat="1" applyFont="1" applyFill="1" applyBorder="1" applyAlignment="1">
      <alignment horizontal="center" vertical="top"/>
      <protection/>
    </xf>
    <xf numFmtId="4" fontId="26" fillId="0" borderId="27" xfId="33" applyNumberFormat="1" applyFont="1" applyBorder="1" applyAlignment="1">
      <alignment horizontal="center" vertical="top"/>
      <protection/>
    </xf>
    <xf numFmtId="4" fontId="22" fillId="0" borderId="27" xfId="33" applyNumberFormat="1" applyFont="1" applyFill="1" applyBorder="1" applyAlignment="1">
      <alignment horizontal="center" vertical="top" wrapText="1"/>
      <protection/>
    </xf>
    <xf numFmtId="4" fontId="22" fillId="0" borderId="27" xfId="33" applyNumberFormat="1" applyFont="1" applyFill="1" applyBorder="1" applyAlignment="1">
      <alignment horizontal="center" vertical="top"/>
      <protection/>
    </xf>
    <xf numFmtId="4" fontId="22" fillId="0" borderId="25" xfId="33" applyNumberFormat="1" applyFont="1" applyFill="1" applyBorder="1" applyAlignment="1">
      <alignment horizontal="center" vertical="top"/>
      <protection/>
    </xf>
    <xf numFmtId="4" fontId="22" fillId="24" borderId="28" xfId="33" applyNumberFormat="1" applyFont="1" applyFill="1" applyBorder="1" applyAlignment="1">
      <alignment horizontal="center" vertical="top" wrapText="1"/>
      <protection/>
    </xf>
    <xf numFmtId="4" fontId="40" fillId="0" borderId="27" xfId="33" applyNumberFormat="1" applyFont="1" applyFill="1" applyBorder="1" applyAlignment="1">
      <alignment horizontal="center" vertical="center"/>
      <protection/>
    </xf>
    <xf numFmtId="0" fontId="30" fillId="0" borderId="12" xfId="0" applyFont="1" applyBorder="1" applyAlignment="1">
      <alignment horizontal="center" vertical="top" wrapText="1"/>
    </xf>
    <xf numFmtId="0" fontId="73" fillId="0" borderId="12" xfId="34" applyNumberFormat="1" applyFont="1" applyBorder="1" applyAlignment="1" applyProtection="1">
      <alignment vertical="top" wrapText="1"/>
      <protection/>
    </xf>
    <xf numFmtId="0" fontId="29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30" fillId="0" borderId="31" xfId="0" applyFont="1" applyBorder="1" applyAlignment="1">
      <alignment horizontal="center" vertical="top" wrapText="1"/>
    </xf>
    <xf numFmtId="49" fontId="76" fillId="0" borderId="31" xfId="35" applyFont="1" applyBorder="1" applyAlignment="1" applyProtection="1">
      <alignment horizontal="center" wrapText="1"/>
      <protection/>
    </xf>
    <xf numFmtId="4" fontId="29" fillId="0" borderId="30" xfId="0" applyNumberFormat="1" applyFont="1" applyBorder="1" applyAlignment="1">
      <alignment horizontal="center" vertical="top" wrapText="1"/>
    </xf>
    <xf numFmtId="4" fontId="26" fillId="0" borderId="30" xfId="0" applyNumberFormat="1" applyFont="1" applyBorder="1" applyAlignment="1">
      <alignment horizontal="center" vertical="top" wrapText="1"/>
    </xf>
    <xf numFmtId="49" fontId="71" fillId="0" borderId="31" xfId="35" applyFont="1" applyBorder="1" applyAlignment="1" applyProtection="1">
      <alignment horizontal="center" vertical="top" wrapText="1"/>
      <protection/>
    </xf>
    <xf numFmtId="1" fontId="29" fillId="0" borderId="31" xfId="0" applyNumberFormat="1" applyFont="1" applyBorder="1" applyAlignment="1">
      <alignment horizontal="center" vertical="top" wrapText="1"/>
    </xf>
    <xf numFmtId="49" fontId="76" fillId="0" borderId="31" xfId="35" applyFont="1" applyBorder="1" applyAlignment="1" applyProtection="1">
      <alignment horizontal="center" vertical="top" wrapText="1"/>
      <protection/>
    </xf>
    <xf numFmtId="0" fontId="29" fillId="0" borderId="32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4" fontId="29" fillId="0" borderId="33" xfId="0" applyNumberFormat="1" applyFont="1" applyBorder="1" applyAlignment="1">
      <alignment horizontal="center" vertical="top" wrapText="1"/>
    </xf>
    <xf numFmtId="4" fontId="29" fillId="0" borderId="34" xfId="0" applyNumberFormat="1" applyFont="1" applyBorder="1" applyAlignment="1">
      <alignment horizontal="center" vertical="top" wrapText="1"/>
    </xf>
    <xf numFmtId="4" fontId="36" fillId="24" borderId="35" xfId="33" applyNumberFormat="1" applyFont="1" applyFill="1" applyBorder="1" applyAlignment="1">
      <alignment horizontal="center" vertical="top" wrapText="1"/>
      <protection/>
    </xf>
    <xf numFmtId="4" fontId="36" fillId="24" borderId="23" xfId="33" applyNumberFormat="1" applyFont="1" applyFill="1" applyBorder="1" applyAlignment="1">
      <alignment horizontal="center" vertical="top" wrapText="1"/>
      <protection/>
    </xf>
    <xf numFmtId="4" fontId="42" fillId="24" borderId="23" xfId="33" applyNumberFormat="1" applyFont="1" applyFill="1" applyBorder="1" applyAlignment="1">
      <alignment horizontal="center" vertical="top" wrapText="1"/>
      <protection/>
    </xf>
    <xf numFmtId="4" fontId="35" fillId="24" borderId="23" xfId="33" applyNumberFormat="1" applyFont="1" applyFill="1" applyBorder="1" applyAlignment="1">
      <alignment horizontal="center" vertical="top" wrapText="1"/>
      <protection/>
    </xf>
    <xf numFmtId="4" fontId="41" fillId="24" borderId="23" xfId="33" applyNumberFormat="1" applyFont="1" applyFill="1" applyBorder="1" applyAlignment="1">
      <alignment horizontal="center" vertical="top"/>
      <protection/>
    </xf>
    <xf numFmtId="4" fontId="42" fillId="24" borderId="23" xfId="33" applyNumberFormat="1" applyFont="1" applyFill="1" applyBorder="1" applyAlignment="1">
      <alignment horizontal="center" vertical="top"/>
      <protection/>
    </xf>
    <xf numFmtId="4" fontId="37" fillId="24" borderId="23" xfId="33" applyNumberFormat="1" applyFont="1" applyFill="1" applyBorder="1" applyAlignment="1">
      <alignment horizontal="center" vertical="top" wrapText="1"/>
      <protection/>
    </xf>
    <xf numFmtId="4" fontId="36" fillId="24" borderId="23" xfId="33" applyNumberFormat="1" applyFont="1" applyFill="1" applyBorder="1" applyAlignment="1">
      <alignment horizontal="center" vertical="top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" fontId="35" fillId="24" borderId="36" xfId="33" applyNumberFormat="1" applyFont="1" applyFill="1" applyBorder="1" applyAlignment="1">
      <alignment horizontal="center" vertical="top" wrapText="1"/>
      <protection/>
    </xf>
    <xf numFmtId="2" fontId="53" fillId="0" borderId="12" xfId="0" applyNumberFormat="1" applyFont="1" applyFill="1" applyBorder="1" applyAlignment="1">
      <alignment horizontal="justify" vertical="top"/>
    </xf>
    <xf numFmtId="2" fontId="55" fillId="0" borderId="12" xfId="0" applyNumberFormat="1" applyFont="1" applyFill="1" applyBorder="1" applyAlignment="1">
      <alignment horizontal="justify" vertical="top"/>
    </xf>
    <xf numFmtId="2" fontId="56" fillId="0" borderId="12" xfId="0" applyNumberFormat="1" applyFont="1" applyFill="1" applyBorder="1" applyAlignment="1">
      <alignment horizontal="justify" vertical="top"/>
    </xf>
    <xf numFmtId="49" fontId="19" fillId="0" borderId="12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center" vertical="top" wrapText="1"/>
    </xf>
    <xf numFmtId="49" fontId="38" fillId="0" borderId="12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2" fontId="35" fillId="0" borderId="37" xfId="33" applyNumberFormat="1" applyFont="1" applyFill="1" applyBorder="1" applyAlignment="1">
      <alignment horizontal="justify" vertical="top"/>
      <protection/>
    </xf>
    <xf numFmtId="49" fontId="35" fillId="0" borderId="37" xfId="33" applyNumberFormat="1" applyFont="1" applyFill="1" applyBorder="1" applyAlignment="1">
      <alignment horizontal="center" vertical="top" wrapText="1"/>
      <protection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36" fillId="0" borderId="12" xfId="33" applyNumberFormat="1" applyFont="1" applyFill="1" applyBorder="1" applyAlignment="1">
      <alignment horizontal="center" vertical="top"/>
      <protection/>
    </xf>
    <xf numFmtId="4" fontId="22" fillId="0" borderId="12" xfId="33" applyNumberFormat="1" applyFont="1" applyFill="1" applyBorder="1" applyAlignment="1">
      <alignment horizontal="center" vertical="top"/>
      <protection/>
    </xf>
    <xf numFmtId="4" fontId="40" fillId="0" borderId="12" xfId="33" applyNumberFormat="1" applyFont="1" applyFill="1" applyBorder="1" applyAlignment="1">
      <alignment horizontal="center" vertical="top"/>
      <protection/>
    </xf>
    <xf numFmtId="4" fontId="29" fillId="0" borderId="12" xfId="0" applyNumberFormat="1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justify" vertical="top"/>
    </xf>
    <xf numFmtId="49" fontId="22" fillId="0" borderId="12" xfId="0" applyNumberFormat="1" applyFont="1" applyFill="1" applyBorder="1" applyAlignment="1">
      <alignment horizontal="center" vertical="top" wrapText="1"/>
    </xf>
    <xf numFmtId="0" fontId="77" fillId="0" borderId="12" xfId="0" applyFont="1" applyFill="1" applyBorder="1" applyAlignment="1">
      <alignment horizontal="justify" vertical="top" wrapText="1"/>
    </xf>
    <xf numFmtId="2" fontId="52" fillId="0" borderId="12" xfId="0" applyNumberFormat="1" applyFont="1" applyFill="1" applyBorder="1" applyAlignment="1">
      <alignment horizontal="justify" vertical="top" wrapText="1"/>
    </xf>
    <xf numFmtId="4" fontId="35" fillId="24" borderId="29" xfId="33" applyNumberFormat="1" applyFont="1" applyFill="1" applyBorder="1" applyAlignment="1">
      <alignment horizontal="center" vertical="top" wrapText="1"/>
      <protection/>
    </xf>
    <xf numFmtId="4" fontId="35" fillId="24" borderId="38" xfId="33" applyNumberFormat="1" applyFont="1" applyFill="1" applyBorder="1" applyAlignment="1">
      <alignment horizontal="center" vertical="top" wrapText="1"/>
      <protection/>
    </xf>
    <xf numFmtId="4" fontId="35" fillId="24" borderId="36" xfId="33" applyNumberFormat="1" applyFont="1" applyFill="1" applyBorder="1" applyAlignment="1">
      <alignment horizontal="center" vertical="top"/>
      <protection/>
    </xf>
    <xf numFmtId="4" fontId="36" fillId="24" borderId="12" xfId="33" applyNumberFormat="1" applyFont="1" applyFill="1" applyBorder="1" applyAlignment="1">
      <alignment horizontal="center" vertical="top"/>
      <protection/>
    </xf>
    <xf numFmtId="49" fontId="37" fillId="0" borderId="18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/>
      <protection/>
    </xf>
    <xf numFmtId="4" fontId="42" fillId="24" borderId="12" xfId="33" applyNumberFormat="1" applyFont="1" applyFill="1" applyBorder="1" applyAlignment="1">
      <alignment horizontal="center" vertical="top"/>
      <protection/>
    </xf>
    <xf numFmtId="4" fontId="35" fillId="24" borderId="12" xfId="33" applyNumberFormat="1" applyFont="1" applyFill="1" applyBorder="1" applyAlignment="1">
      <alignment horizontal="center" vertical="top"/>
      <protection/>
    </xf>
    <xf numFmtId="4" fontId="36" fillId="24" borderId="38" xfId="33" applyNumberFormat="1" applyFont="1" applyFill="1" applyBorder="1" applyAlignment="1">
      <alignment horizontal="center" vertical="top" wrapText="1"/>
      <protection/>
    </xf>
    <xf numFmtId="2" fontId="36" fillId="0" borderId="12" xfId="0" applyNumberFormat="1" applyFont="1" applyFill="1" applyBorder="1" applyAlignment="1">
      <alignment horizontal="justify" vertical="top" wrapText="1"/>
    </xf>
    <xf numFmtId="2" fontId="42" fillId="0" borderId="12" xfId="0" applyNumberFormat="1" applyFont="1" applyBorder="1" applyAlignment="1">
      <alignment horizontal="justify" vertical="top" wrapText="1"/>
    </xf>
    <xf numFmtId="0" fontId="35" fillId="0" borderId="12" xfId="0" applyFont="1" applyBorder="1" applyAlignment="1">
      <alignment horizontal="justify" vertical="top" wrapText="1"/>
    </xf>
    <xf numFmtId="0" fontId="26" fillId="0" borderId="39" xfId="33" applyFont="1" applyBorder="1" applyAlignment="1">
      <alignment vertical="top" wrapText="1"/>
      <protection/>
    </xf>
    <xf numFmtId="49" fontId="22" fillId="0" borderId="39" xfId="33" applyNumberFormat="1" applyFont="1" applyFill="1" applyBorder="1" applyAlignment="1">
      <alignment horizontal="center" vertical="top"/>
      <protection/>
    </xf>
    <xf numFmtId="49" fontId="22" fillId="0" borderId="12" xfId="33" applyNumberFormat="1" applyFont="1" applyFill="1" applyBorder="1" applyAlignment="1">
      <alignment horizontal="center" vertical="top" wrapText="1"/>
      <protection/>
    </xf>
    <xf numFmtId="2" fontId="36" fillId="24" borderId="12" xfId="0" applyNumberFormat="1" applyFont="1" applyFill="1" applyBorder="1" applyAlignment="1">
      <alignment horizontal="justify" vertical="top" wrapText="1"/>
    </xf>
    <xf numFmtId="0" fontId="31" fillId="0" borderId="0" xfId="0" applyFont="1" applyAlignment="1">
      <alignment horizontal="right" vertical="top" wrapText="1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right" wrapText="1"/>
    </xf>
    <xf numFmtId="0" fontId="18" fillId="0" borderId="12" xfId="33" applyFont="1" applyFill="1" applyBorder="1" applyAlignment="1">
      <alignment horizontal="center" vertical="center"/>
      <protection/>
    </xf>
    <xf numFmtId="4" fontId="42" fillId="24" borderId="35" xfId="33" applyNumberFormat="1" applyFont="1" applyFill="1" applyBorder="1" applyAlignment="1">
      <alignment horizontal="center" vertical="top" wrapText="1"/>
      <protection/>
    </xf>
    <xf numFmtId="4" fontId="35" fillId="24" borderId="40" xfId="33" applyNumberFormat="1" applyFont="1" applyFill="1" applyBorder="1" applyAlignment="1">
      <alignment horizontal="center" vertical="top" wrapText="1"/>
      <protection/>
    </xf>
    <xf numFmtId="4" fontId="26" fillId="0" borderId="35" xfId="33" applyNumberFormat="1" applyFont="1" applyBorder="1" applyAlignment="1">
      <alignment horizontal="center" vertical="top"/>
      <protection/>
    </xf>
    <xf numFmtId="4" fontId="22" fillId="0" borderId="23" xfId="33" applyNumberFormat="1" applyFont="1" applyFill="1" applyBorder="1" applyAlignment="1">
      <alignment horizontal="center" vertical="top" wrapText="1"/>
      <protection/>
    </xf>
    <xf numFmtId="4" fontId="22" fillId="0" borderId="23" xfId="33" applyNumberFormat="1" applyFont="1" applyFill="1" applyBorder="1" applyAlignment="1">
      <alignment horizontal="center" vertical="top"/>
      <protection/>
    </xf>
    <xf numFmtId="4" fontId="22" fillId="0" borderId="36" xfId="33" applyNumberFormat="1" applyFont="1" applyFill="1" applyBorder="1" applyAlignment="1">
      <alignment horizontal="center" vertical="top"/>
      <protection/>
    </xf>
    <xf numFmtId="4" fontId="22" fillId="0" borderId="41" xfId="33" applyNumberFormat="1" applyFont="1" applyFill="1" applyBorder="1" applyAlignment="1">
      <alignment horizontal="center" vertical="top" wrapText="1"/>
      <protection/>
    </xf>
    <xf numFmtId="1" fontId="26" fillId="0" borderId="31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right" vertical="top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wrapText="1"/>
    </xf>
    <xf numFmtId="0" fontId="29" fillId="0" borderId="42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29" fillId="0" borderId="30" xfId="0" applyFont="1" applyBorder="1" applyAlignment="1">
      <alignment horizontal="center" vertical="top" wrapText="1"/>
    </xf>
    <xf numFmtId="4" fontId="26" fillId="0" borderId="39" xfId="0" applyNumberFormat="1" applyFont="1" applyBorder="1" applyAlignment="1">
      <alignment horizontal="center" vertical="top" wrapText="1"/>
    </xf>
    <xf numFmtId="4" fontId="26" fillId="0" borderId="22" xfId="0" applyNumberFormat="1" applyFont="1" applyBorder="1" applyAlignment="1">
      <alignment horizontal="center" vertical="top" wrapText="1"/>
    </xf>
    <xf numFmtId="1" fontId="26" fillId="0" borderId="45" xfId="0" applyNumberFormat="1" applyFont="1" applyBorder="1" applyAlignment="1">
      <alignment horizontal="center" vertical="top" wrapText="1"/>
    </xf>
    <xf numFmtId="1" fontId="26" fillId="0" borderId="46" xfId="0" applyNumberFormat="1" applyFont="1" applyBorder="1" applyAlignment="1">
      <alignment horizontal="center" vertical="top" wrapText="1"/>
    </xf>
    <xf numFmtId="0" fontId="27" fillId="0" borderId="39" xfId="0" applyFont="1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4" fontId="26" fillId="0" borderId="30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right" vertical="center" wrapText="1"/>
    </xf>
    <xf numFmtId="1" fontId="25" fillId="0" borderId="12" xfId="0" applyNumberFormat="1" applyFont="1" applyBorder="1" applyAlignment="1">
      <alignment horizontal="center" wrapText="1"/>
    </xf>
    <xf numFmtId="0" fontId="25" fillId="0" borderId="12" xfId="0" applyFont="1" applyBorder="1" applyAlignment="1">
      <alignment vertical="top" wrapText="1"/>
    </xf>
    <xf numFmtId="4" fontId="25" fillId="0" borderId="12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25" fillId="0" borderId="12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50" xfId="0" applyFont="1" applyBorder="1" applyAlignment="1">
      <alignment horizontal="center" vertical="top" wrapText="1"/>
    </xf>
    <xf numFmtId="0" fontId="29" fillId="0" borderId="51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35" fillId="0" borderId="18" xfId="33" applyNumberFormat="1" applyFont="1" applyFill="1" applyBorder="1" applyAlignment="1">
      <alignment horizontal="center" vertical="center"/>
      <protection/>
    </xf>
    <xf numFmtId="49" fontId="35" fillId="0" borderId="18" xfId="33" applyNumberFormat="1" applyFont="1" applyFill="1" applyBorder="1" applyAlignment="1">
      <alignment horizontal="center" vertical="center" wrapText="1"/>
      <protection/>
    </xf>
    <xf numFmtId="49" fontId="35" fillId="0" borderId="27" xfId="33" applyNumberFormat="1" applyFont="1" applyFill="1" applyBorder="1" applyAlignment="1">
      <alignment horizontal="center" vertical="center" wrapText="1"/>
      <protection/>
    </xf>
    <xf numFmtId="49" fontId="35" fillId="0" borderId="12" xfId="33" applyNumberFormat="1" applyFont="1" applyFill="1" applyBorder="1" applyAlignment="1">
      <alignment horizontal="center" vertical="center" wrapText="1"/>
      <protection/>
    </xf>
    <xf numFmtId="49" fontId="35" fillId="0" borderId="39" xfId="33" applyNumberFormat="1" applyFont="1" applyFill="1" applyBorder="1" applyAlignment="1">
      <alignment horizontal="center" vertical="center" wrapText="1"/>
      <protection/>
    </xf>
    <xf numFmtId="49" fontId="35" fillId="0" borderId="22" xfId="33" applyNumberFormat="1" applyFont="1" applyFill="1" applyBorder="1" applyAlignment="1">
      <alignment horizontal="center" vertical="center" wrapText="1"/>
      <protection/>
    </xf>
    <xf numFmtId="49" fontId="35" fillId="0" borderId="59" xfId="33" applyNumberFormat="1" applyFont="1" applyFill="1" applyBorder="1" applyAlignment="1">
      <alignment horizontal="center" vertical="center" wrapText="1"/>
      <protection/>
    </xf>
    <xf numFmtId="49" fontId="35" fillId="0" borderId="60" xfId="33" applyNumberFormat="1" applyFont="1" applyFill="1" applyBorder="1" applyAlignment="1">
      <alignment horizontal="center" vertical="center" wrapText="1"/>
      <protection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 wrapText="1"/>
    </xf>
    <xf numFmtId="49" fontId="40" fillId="0" borderId="39" xfId="0" applyNumberFormat="1" applyFont="1" applyBorder="1" applyAlignment="1">
      <alignment horizontal="center" vertical="center" wrapText="1"/>
    </xf>
    <xf numFmtId="49" fontId="40" fillId="0" borderId="22" xfId="0" applyNumberFormat="1" applyFont="1" applyBorder="1" applyAlignment="1">
      <alignment horizontal="center" vertical="center" wrapText="1"/>
    </xf>
    <xf numFmtId="49" fontId="40" fillId="0" borderId="61" xfId="0" applyNumberFormat="1" applyFont="1" applyBorder="1" applyAlignment="1">
      <alignment horizontal="center" vertical="center" wrapText="1"/>
    </xf>
    <xf numFmtId="4" fontId="40" fillId="0" borderId="62" xfId="33" applyNumberFormat="1" applyFont="1" applyFill="1" applyBorder="1" applyAlignment="1">
      <alignment horizontal="center" vertical="center" wrapText="1"/>
      <protection/>
    </xf>
    <xf numFmtId="4" fontId="40" fillId="0" borderId="63" xfId="33" applyNumberFormat="1" applyFont="1" applyFill="1" applyBorder="1" applyAlignment="1">
      <alignment horizontal="center" vertical="center" wrapText="1"/>
      <protection/>
    </xf>
    <xf numFmtId="0" fontId="67" fillId="0" borderId="12" xfId="0" applyFont="1" applyBorder="1" applyAlignment="1">
      <alignment vertical="center"/>
    </xf>
    <xf numFmtId="0" fontId="39" fillId="0" borderId="0" xfId="0" applyFont="1" applyAlignment="1">
      <alignment horizontal="right" vertical="top" wrapText="1"/>
    </xf>
    <xf numFmtId="0" fontId="39" fillId="0" borderId="0" xfId="0" applyFont="1" applyAlignment="1">
      <alignment horizontal="right" vertical="top"/>
    </xf>
    <xf numFmtId="0" fontId="70" fillId="0" borderId="0" xfId="0" applyFont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85;&#1072;%20&#1089;&#1072;&#1081;&#1090;%202017-2020\2021\1.1.%20&#1055;&#1088;&#1080;&#1083;&#1086;&#1078;&#1077;&#1085;&#1080;&#1077;%20&#1082;%20&#1087;&#1088;&#1086;&#1077;&#1082;&#1090;&#1091;%20&#1088;&#1077;&#1096;&#1077;&#1085;&#1080;&#1103;%20&#1086;%20&#1074;&#1085;&#1077;&#1089;&#1077;&#1085;&#1080;&#1077;%20&#1080;&#1079;&#1084;&#1077;&#1085;&#1077;&#1085;&#1080;&#1081;%20&#1074;%20&#1073;&#1102;&#1076;&#1078;&#1077;&#1090;%20&#1085;&#1072;%202021-2023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..%20&#1055;&#1088;&#1080;&#1083;&#1086;&#1078;&#1077;&#1085;&#1080;&#1077;%20&#1082;%20&#1087;&#1088;&#1086;&#1077;&#1082;&#1090;&#1091;%20&#1088;&#1077;&#1096;&#1077;&#1085;&#1080;&#1103;%20&#1086;%20&#1073;&#1102;&#1076;&#1078;&#1077;&#1090;&#1077;%20&#1085;&#1072;%202023-2025&#1075;.%20&#1074;&#1090;&#1086;&#1088;&#1086;&#1077;%20&#1095;&#1090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)"/>
      <sheetName val="Прил.№2 Доходы (табл.1) "/>
      <sheetName val="Прил.№2 Доходы (табл.1)"/>
      <sheetName val="Прил.№2 Доходы (табл.2)"/>
      <sheetName val="Прил.№4 ист.вн.фин. (2)"/>
      <sheetName val="Прил.№4 ист.вн.фин."/>
      <sheetName val="Прил.6."/>
      <sheetName val="Прил.6"/>
      <sheetName val="Прил.7"/>
      <sheetName val="Прил.8"/>
      <sheetName val="Прил.9"/>
      <sheetName val="Прил.8."/>
      <sheetName val="Прил.10"/>
    </sheetNames>
    <sheetDataSet>
      <sheetData sheetId="8">
        <row r="29">
          <cell r="G29">
            <v>1000</v>
          </cell>
          <cell r="H29">
            <v>1000</v>
          </cell>
          <cell r="I29">
            <v>1000</v>
          </cell>
        </row>
        <row r="37">
          <cell r="G37">
            <v>1000</v>
          </cell>
          <cell r="H37">
            <v>1000</v>
          </cell>
          <cell r="I37">
            <v>1000</v>
          </cell>
        </row>
        <row r="43">
          <cell r="G43">
            <v>115020</v>
          </cell>
          <cell r="H43">
            <v>115020</v>
          </cell>
          <cell r="I43">
            <v>115020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)"/>
      <sheetName val="Прил.№2 Доходы (табл.2))"/>
      <sheetName val="Прил.№3 ист.вн.фин. (2)"/>
      <sheetName val="Прил.4"/>
      <sheetName val="Прил.5"/>
      <sheetName val="Прил.6,"/>
      <sheetName val="Прил.№2 Доходы (табл.1) "/>
      <sheetName val="Прил.№2 Доходы (табл.1)"/>
      <sheetName val="Прил.№4 ист.вн.фин."/>
      <sheetName val="Прил.6"/>
      <sheetName val="Прил.8"/>
      <sheetName val="Прил.9"/>
      <sheetName val="Прил.10"/>
    </sheetNames>
    <sheetDataSet>
      <sheetData sheetId="4">
        <row r="11">
          <cell r="D11">
            <v>917000</v>
          </cell>
          <cell r="E11">
            <v>702180</v>
          </cell>
          <cell r="F11">
            <v>710000</v>
          </cell>
        </row>
        <row r="12">
          <cell r="D12">
            <v>195000</v>
          </cell>
          <cell r="E12">
            <v>25000</v>
          </cell>
          <cell r="F12">
            <v>19500</v>
          </cell>
        </row>
        <row r="13">
          <cell r="D13">
            <v>2000</v>
          </cell>
          <cell r="E13">
            <v>500</v>
          </cell>
          <cell r="F13">
            <v>500</v>
          </cell>
        </row>
        <row r="15">
          <cell r="D15">
            <v>722000</v>
          </cell>
          <cell r="E15">
            <v>539795</v>
          </cell>
          <cell r="F15">
            <v>545000</v>
          </cell>
        </row>
        <row r="17">
          <cell r="D17">
            <v>20000</v>
          </cell>
          <cell r="E17">
            <v>15000</v>
          </cell>
          <cell r="F17">
            <v>6500</v>
          </cell>
        </row>
        <row r="20">
          <cell r="D20">
            <v>30000</v>
          </cell>
          <cell r="E20">
            <v>5000</v>
          </cell>
          <cell r="F20">
            <v>5000</v>
          </cell>
        </row>
        <row r="24">
          <cell r="D24">
            <v>5000</v>
          </cell>
          <cell r="E24">
            <v>0</v>
          </cell>
          <cell r="F24">
            <v>0</v>
          </cell>
        </row>
        <row r="28">
          <cell r="D28">
            <v>50000</v>
          </cell>
          <cell r="E28">
            <v>15000</v>
          </cell>
          <cell r="F28">
            <v>15000</v>
          </cell>
        </row>
        <row r="32">
          <cell r="D32">
            <v>134403.61</v>
          </cell>
          <cell r="E32">
            <v>134403.61</v>
          </cell>
          <cell r="F32">
            <v>134403.61</v>
          </cell>
        </row>
        <row r="33">
          <cell r="D33">
            <v>544096.81</v>
          </cell>
          <cell r="E33">
            <v>544096.81</v>
          </cell>
          <cell r="F33">
            <v>544096.81</v>
          </cell>
        </row>
        <row r="37">
          <cell r="D37">
            <v>1000</v>
          </cell>
          <cell r="E37">
            <v>1000</v>
          </cell>
          <cell r="F37">
            <v>1000</v>
          </cell>
        </row>
        <row r="41">
          <cell r="D41">
            <v>1000</v>
          </cell>
          <cell r="E41">
            <v>1000</v>
          </cell>
          <cell r="F41">
            <v>1000</v>
          </cell>
        </row>
        <row r="45">
          <cell r="D45">
            <v>362000</v>
          </cell>
          <cell r="E45">
            <v>244000</v>
          </cell>
          <cell r="F45">
            <v>249000</v>
          </cell>
        </row>
        <row r="46">
          <cell r="D46">
            <v>5000</v>
          </cell>
          <cell r="E46">
            <v>5000</v>
          </cell>
          <cell r="F46">
            <v>5000</v>
          </cell>
        </row>
        <row r="47">
          <cell r="D47">
            <v>30000</v>
          </cell>
          <cell r="E47">
            <v>0</v>
          </cell>
          <cell r="F47">
            <v>0</v>
          </cell>
        </row>
        <row r="51">
          <cell r="D51">
            <v>850000</v>
          </cell>
          <cell r="E51">
            <v>600000</v>
          </cell>
          <cell r="F51">
            <v>547000</v>
          </cell>
        </row>
        <row r="52">
          <cell r="D52">
            <v>677000</v>
          </cell>
          <cell r="E52">
            <v>403900</v>
          </cell>
          <cell r="F52">
            <v>300840</v>
          </cell>
        </row>
        <row r="53">
          <cell r="D53">
            <v>1000</v>
          </cell>
          <cell r="E53">
            <v>1000</v>
          </cell>
          <cell r="F53">
            <v>1000</v>
          </cell>
        </row>
        <row r="54">
          <cell r="D54">
            <v>17000</v>
          </cell>
          <cell r="E54">
            <v>12500</v>
          </cell>
          <cell r="F54">
            <v>12500</v>
          </cell>
        </row>
        <row r="55">
          <cell r="D55">
            <v>271689</v>
          </cell>
          <cell r="E55">
            <v>0</v>
          </cell>
          <cell r="F55">
            <v>0</v>
          </cell>
        </row>
        <row r="57">
          <cell r="D57">
            <v>105077.42</v>
          </cell>
          <cell r="E57">
            <v>0</v>
          </cell>
          <cell r="F57">
            <v>0</v>
          </cell>
        </row>
        <row r="58">
          <cell r="D58">
            <v>124.17</v>
          </cell>
          <cell r="E58">
            <v>0</v>
          </cell>
          <cell r="F58">
            <v>0</v>
          </cell>
        </row>
        <row r="59">
          <cell r="D59">
            <v>522.78</v>
          </cell>
          <cell r="E59">
            <v>0</v>
          </cell>
          <cell r="F59">
            <v>0</v>
          </cell>
        </row>
        <row r="60">
          <cell r="D60">
            <v>124.17</v>
          </cell>
          <cell r="E60">
            <v>0</v>
          </cell>
          <cell r="F60">
            <v>0</v>
          </cell>
        </row>
        <row r="61">
          <cell r="D61">
            <v>124.17</v>
          </cell>
          <cell r="E61">
            <v>0</v>
          </cell>
          <cell r="F61">
            <v>0</v>
          </cell>
        </row>
        <row r="62">
          <cell r="D62">
            <v>124.17</v>
          </cell>
          <cell r="E62">
            <v>0</v>
          </cell>
          <cell r="F62">
            <v>0</v>
          </cell>
        </row>
        <row r="63">
          <cell r="D63">
            <v>124.17</v>
          </cell>
          <cell r="E63">
            <v>0</v>
          </cell>
          <cell r="F63">
            <v>0</v>
          </cell>
        </row>
        <row r="64">
          <cell r="D64">
            <v>124.17</v>
          </cell>
          <cell r="E64">
            <v>0</v>
          </cell>
          <cell r="F64">
            <v>0</v>
          </cell>
        </row>
        <row r="65">
          <cell r="D65">
            <v>100000</v>
          </cell>
          <cell r="E65">
            <v>100000</v>
          </cell>
          <cell r="F65">
            <v>100000</v>
          </cell>
        </row>
        <row r="66">
          <cell r="D66">
            <v>164947.63</v>
          </cell>
          <cell r="E66">
            <v>164947.63</v>
          </cell>
          <cell r="F66">
            <v>164947.63</v>
          </cell>
        </row>
        <row r="67">
          <cell r="D67">
            <v>49375</v>
          </cell>
          <cell r="E67">
            <v>49375</v>
          </cell>
          <cell r="F67">
            <v>49375</v>
          </cell>
        </row>
        <row r="68">
          <cell r="D68">
            <v>62932.23</v>
          </cell>
          <cell r="E68">
            <v>31767.5</v>
          </cell>
          <cell r="F68">
            <v>28645</v>
          </cell>
        </row>
        <row r="69">
          <cell r="D69">
            <v>30000</v>
          </cell>
          <cell r="E69">
            <v>20000</v>
          </cell>
          <cell r="F69">
            <v>20000</v>
          </cell>
        </row>
        <row r="70">
          <cell r="D70">
            <v>115400</v>
          </cell>
          <cell r="E70">
            <v>120600</v>
          </cell>
          <cell r="F70">
            <v>124800</v>
          </cell>
        </row>
        <row r="71">
          <cell r="D71">
            <v>115020</v>
          </cell>
          <cell r="E71">
            <v>115020</v>
          </cell>
          <cell r="F71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4:5" ht="39" customHeight="1">
      <c r="D1" s="286"/>
      <c r="E1" s="285" t="s">
        <v>397</v>
      </c>
    </row>
    <row r="2" spans="1:5" ht="87.75" customHeight="1">
      <c r="A2" s="29"/>
      <c r="B2" s="86"/>
      <c r="C2" s="299" t="s">
        <v>405</v>
      </c>
      <c r="D2" s="299"/>
      <c r="E2" s="299"/>
    </row>
    <row r="3" spans="1:5" ht="15">
      <c r="A3" s="29"/>
      <c r="B3" s="29"/>
      <c r="C3" s="29"/>
      <c r="E3" s="29" t="s">
        <v>11</v>
      </c>
    </row>
    <row r="4" spans="1:3" ht="15">
      <c r="A4" s="29"/>
      <c r="B4" s="29"/>
      <c r="C4" s="29"/>
    </row>
    <row r="5" spans="1:5" ht="57.75" customHeight="1">
      <c r="A5" s="300" t="s">
        <v>402</v>
      </c>
      <c r="B5" s="300"/>
      <c r="C5" s="300"/>
      <c r="D5" s="301"/>
      <c r="E5" s="301"/>
    </row>
    <row r="6" ht="15.75" thickBot="1"/>
    <row r="7" spans="1:5" ht="15.75" customHeight="1">
      <c r="A7" s="302" t="s">
        <v>215</v>
      </c>
      <c r="B7" s="304" t="s">
        <v>14</v>
      </c>
      <c r="C7" s="304" t="s">
        <v>2</v>
      </c>
      <c r="D7" s="304"/>
      <c r="E7" s="306"/>
    </row>
    <row r="8" spans="1:5" ht="15" customHeight="1">
      <c r="A8" s="303"/>
      <c r="B8" s="305"/>
      <c r="C8" s="305"/>
      <c r="D8" s="305"/>
      <c r="E8" s="307"/>
    </row>
    <row r="9" spans="1:5" ht="15.75">
      <c r="A9" s="229"/>
      <c r="B9" s="305"/>
      <c r="C9" s="105">
        <v>2023</v>
      </c>
      <c r="D9" s="105">
        <v>2024</v>
      </c>
      <c r="E9" s="228">
        <v>2025</v>
      </c>
    </row>
    <row r="10" spans="1:5" ht="15.75">
      <c r="A10" s="230">
        <v>1</v>
      </c>
      <c r="B10" s="226">
        <v>2</v>
      </c>
      <c r="C10" s="105">
        <v>3</v>
      </c>
      <c r="D10" s="105">
        <v>4</v>
      </c>
      <c r="E10" s="228">
        <v>5</v>
      </c>
    </row>
    <row r="11" spans="1:5" ht="28.5">
      <c r="A11" s="231" t="s">
        <v>171</v>
      </c>
      <c r="B11" s="151" t="s">
        <v>169</v>
      </c>
      <c r="C11" s="152">
        <f>C12+C15+C20</f>
        <v>320000</v>
      </c>
      <c r="D11" s="152">
        <f>D12+D15+D20</f>
        <v>320000</v>
      </c>
      <c r="E11" s="152">
        <f>E12+E15+E20</f>
        <v>320000</v>
      </c>
    </row>
    <row r="12" spans="1:5" ht="15.75">
      <c r="A12" s="231" t="s">
        <v>172</v>
      </c>
      <c r="B12" s="153" t="s">
        <v>17</v>
      </c>
      <c r="C12" s="152">
        <f>C13</f>
        <v>40000</v>
      </c>
      <c r="D12" s="152">
        <f>D13</f>
        <v>40000</v>
      </c>
      <c r="E12" s="232">
        <f>E13</f>
        <v>40000</v>
      </c>
    </row>
    <row r="13" spans="1:5" ht="15" customHeight="1">
      <c r="A13" s="296" t="s">
        <v>173</v>
      </c>
      <c r="B13" s="297" t="s">
        <v>18</v>
      </c>
      <c r="C13" s="298">
        <v>40000</v>
      </c>
      <c r="D13" s="308">
        <v>40000</v>
      </c>
      <c r="E13" s="308">
        <v>40000</v>
      </c>
    </row>
    <row r="14" spans="1:5" ht="9.75" customHeight="1">
      <c r="A14" s="296"/>
      <c r="B14" s="297"/>
      <c r="C14" s="298"/>
      <c r="D14" s="309"/>
      <c r="E14" s="309"/>
    </row>
    <row r="15" spans="1:5" ht="19.5" customHeight="1">
      <c r="A15" s="235" t="s">
        <v>168</v>
      </c>
      <c r="B15" s="153" t="s">
        <v>19</v>
      </c>
      <c r="C15" s="152">
        <f>C16+C18</f>
        <v>180000</v>
      </c>
      <c r="D15" s="152">
        <f>D16+D18</f>
        <v>180000</v>
      </c>
      <c r="E15" s="152">
        <f>E16+E18</f>
        <v>180000</v>
      </c>
    </row>
    <row r="16" spans="1:5" ht="27" customHeight="1">
      <c r="A16" s="296" t="s">
        <v>176</v>
      </c>
      <c r="B16" s="297" t="s">
        <v>20</v>
      </c>
      <c r="C16" s="298">
        <v>20000</v>
      </c>
      <c r="D16" s="298">
        <v>20000</v>
      </c>
      <c r="E16" s="298">
        <v>20000</v>
      </c>
    </row>
    <row r="17" spans="1:5" ht="35.25" customHeight="1" hidden="1">
      <c r="A17" s="296"/>
      <c r="B17" s="297"/>
      <c r="C17" s="298"/>
      <c r="D17" s="298"/>
      <c r="E17" s="298"/>
    </row>
    <row r="18" spans="1:5" ht="15" customHeight="1">
      <c r="A18" s="296" t="s">
        <v>179</v>
      </c>
      <c r="B18" s="297" t="s">
        <v>22</v>
      </c>
      <c r="C18" s="298">
        <v>160000</v>
      </c>
      <c r="D18" s="298">
        <v>160000</v>
      </c>
      <c r="E18" s="298">
        <v>160000</v>
      </c>
    </row>
    <row r="19" spans="1:5" ht="15" customHeight="1">
      <c r="A19" s="296"/>
      <c r="B19" s="297"/>
      <c r="C19" s="298"/>
      <c r="D19" s="298"/>
      <c r="E19" s="298"/>
    </row>
    <row r="20" spans="1:5" ht="71.25">
      <c r="A20" s="236" t="s">
        <v>340</v>
      </c>
      <c r="B20" s="151" t="s">
        <v>341</v>
      </c>
      <c r="C20" s="152">
        <f>C21</f>
        <v>100000</v>
      </c>
      <c r="D20" s="152">
        <f>D21</f>
        <v>100000</v>
      </c>
      <c r="E20" s="232">
        <f>E21</f>
        <v>100000</v>
      </c>
    </row>
    <row r="21" spans="1:5" ht="135">
      <c r="A21" s="234" t="s">
        <v>342</v>
      </c>
      <c r="B21" s="155" t="s">
        <v>343</v>
      </c>
      <c r="C21" s="154">
        <v>100000</v>
      </c>
      <c r="D21" s="154">
        <v>100000</v>
      </c>
      <c r="E21" s="233">
        <v>100000</v>
      </c>
    </row>
    <row r="22" spans="1:5" ht="24" customHeight="1">
      <c r="A22" s="236" t="s">
        <v>184</v>
      </c>
      <c r="B22" s="151" t="s">
        <v>185</v>
      </c>
      <c r="C22" s="152">
        <f>C23</f>
        <v>5259209.5</v>
      </c>
      <c r="D22" s="152">
        <f>D23</f>
        <v>3602548.05</v>
      </c>
      <c r="E22" s="232">
        <f>E23</f>
        <v>3518648.05</v>
      </c>
    </row>
    <row r="23" spans="1:5" ht="44.25" customHeight="1">
      <c r="A23" s="236" t="s">
        <v>187</v>
      </c>
      <c r="B23" s="151" t="s">
        <v>186</v>
      </c>
      <c r="C23" s="152">
        <f>C24+C26+C27+C29</f>
        <v>5259209.5</v>
      </c>
      <c r="D23" s="152">
        <f>D24+D26+D27+D29</f>
        <v>3602548.05</v>
      </c>
      <c r="E23" s="232">
        <f>E24+E26+E27+E29</f>
        <v>3518648.05</v>
      </c>
    </row>
    <row r="24" spans="1:5" ht="44.25" customHeight="1">
      <c r="A24" s="310" t="s">
        <v>298</v>
      </c>
      <c r="B24" s="312" t="s">
        <v>25</v>
      </c>
      <c r="C24" s="308">
        <v>3822327.23</v>
      </c>
      <c r="D24" s="298">
        <v>2538500</v>
      </c>
      <c r="E24" s="314">
        <v>2450400</v>
      </c>
    </row>
    <row r="25" spans="1:5" ht="0.75" customHeight="1">
      <c r="A25" s="311"/>
      <c r="B25" s="313"/>
      <c r="C25" s="309"/>
      <c r="D25" s="298"/>
      <c r="E25" s="314"/>
    </row>
    <row r="26" spans="1:5" ht="50.25" customHeight="1">
      <c r="A26" s="234" t="s">
        <v>299</v>
      </c>
      <c r="B26" s="227" t="s">
        <v>194</v>
      </c>
      <c r="C26" s="154">
        <v>271689</v>
      </c>
      <c r="D26" s="154">
        <v>0</v>
      </c>
      <c r="E26" s="233">
        <v>0</v>
      </c>
    </row>
    <row r="27" spans="1:5" ht="15" customHeight="1">
      <c r="A27" s="296" t="s">
        <v>300</v>
      </c>
      <c r="B27" s="297" t="s">
        <v>197</v>
      </c>
      <c r="C27" s="298">
        <v>115400</v>
      </c>
      <c r="D27" s="298">
        <v>120600</v>
      </c>
      <c r="E27" s="314">
        <v>124800</v>
      </c>
    </row>
    <row r="28" spans="1:5" ht="15" customHeight="1">
      <c r="A28" s="296"/>
      <c r="B28" s="297"/>
      <c r="C28" s="298"/>
      <c r="D28" s="298"/>
      <c r="E28" s="314"/>
    </row>
    <row r="29" spans="1:5" ht="15.75">
      <c r="A29" s="234" t="s">
        <v>301</v>
      </c>
      <c r="B29" s="155" t="s">
        <v>207</v>
      </c>
      <c r="C29" s="154">
        <v>1049793.27</v>
      </c>
      <c r="D29" s="154">
        <v>943448.05</v>
      </c>
      <c r="E29" s="233">
        <v>943448.05</v>
      </c>
    </row>
    <row r="30" spans="1:5" ht="16.5" thickBot="1">
      <c r="A30" s="237" t="s">
        <v>28</v>
      </c>
      <c r="B30" s="238"/>
      <c r="C30" s="239">
        <f>C11+C22</f>
        <v>5579209.5</v>
      </c>
      <c r="D30" s="239">
        <f>D11+D22</f>
        <v>3922548.05</v>
      </c>
      <c r="E30" s="240">
        <f>E11+E22</f>
        <v>3838648.05</v>
      </c>
    </row>
  </sheetData>
  <sheetProtection/>
  <mergeCells count="30">
    <mergeCell ref="A24:A25"/>
    <mergeCell ref="B24:B25"/>
    <mergeCell ref="C24:C25"/>
    <mergeCell ref="D24:D25"/>
    <mergeCell ref="E24:E25"/>
    <mergeCell ref="A27:A28"/>
    <mergeCell ref="B27:B28"/>
    <mergeCell ref="C27:C28"/>
    <mergeCell ref="D27:D28"/>
    <mergeCell ref="E27:E28"/>
    <mergeCell ref="D18:D19"/>
    <mergeCell ref="E18:E19"/>
    <mergeCell ref="A13:A14"/>
    <mergeCell ref="B13:B14"/>
    <mergeCell ref="C13:C14"/>
    <mergeCell ref="D13:D14"/>
    <mergeCell ref="E13:E14"/>
    <mergeCell ref="A18:A19"/>
    <mergeCell ref="B18:B19"/>
    <mergeCell ref="C18:C19"/>
    <mergeCell ref="A16:A17"/>
    <mergeCell ref="B16:B17"/>
    <mergeCell ref="C16:C17"/>
    <mergeCell ref="D16:D17"/>
    <mergeCell ref="E16:E17"/>
    <mergeCell ref="C2:E2"/>
    <mergeCell ref="A5:E5"/>
    <mergeCell ref="A7:A8"/>
    <mergeCell ref="B7:B9"/>
    <mergeCell ref="C7:E8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61" customWidth="1"/>
    <col min="4" max="4" width="5.28125" style="61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360" t="s">
        <v>332</v>
      </c>
      <c r="E1" s="360"/>
      <c r="F1" s="360"/>
      <c r="G1" s="360"/>
    </row>
    <row r="2" spans="1:7" ht="35.25" customHeight="1">
      <c r="A2" s="319" t="s">
        <v>308</v>
      </c>
      <c r="B2" s="319"/>
      <c r="C2" s="319"/>
      <c r="D2" s="319"/>
      <c r="E2" s="319"/>
      <c r="F2" s="319"/>
      <c r="G2" s="319"/>
    </row>
    <row r="3" ht="4.5" customHeight="1"/>
    <row r="4" spans="1:7" s="37" customFormat="1" ht="39.75" customHeight="1">
      <c r="A4" s="358" t="s">
        <v>42</v>
      </c>
      <c r="B4" s="358" t="s">
        <v>93</v>
      </c>
      <c r="C4" s="358" t="s">
        <v>97</v>
      </c>
      <c r="D4" s="358" t="s">
        <v>94</v>
      </c>
      <c r="E4" s="358" t="s">
        <v>43</v>
      </c>
      <c r="F4" s="358" t="s">
        <v>95</v>
      </c>
      <c r="G4" s="358" t="s">
        <v>96</v>
      </c>
    </row>
    <row r="5" spans="1:7" s="37" customFormat="1" ht="102" customHeight="1">
      <c r="A5" s="359"/>
      <c r="B5" s="359"/>
      <c r="C5" s="359"/>
      <c r="D5" s="359"/>
      <c r="E5" s="359"/>
      <c r="F5" s="359"/>
      <c r="G5" s="359"/>
    </row>
    <row r="6" spans="1:7" s="60" customFormat="1" ht="47.25">
      <c r="A6" s="186" t="s">
        <v>303</v>
      </c>
      <c r="B6" s="161" t="s">
        <v>145</v>
      </c>
      <c r="C6" s="161" t="s">
        <v>80</v>
      </c>
      <c r="D6" s="161" t="s">
        <v>80</v>
      </c>
      <c r="E6" s="161" t="s">
        <v>81</v>
      </c>
      <c r="F6" s="161" t="s">
        <v>82</v>
      </c>
      <c r="G6" s="162">
        <f>G36</f>
        <v>3926993.5399999996</v>
      </c>
    </row>
    <row r="7" spans="1:12" s="40" customFormat="1" ht="150" customHeight="1">
      <c r="A7" s="52" t="s">
        <v>146</v>
      </c>
      <c r="B7" s="163">
        <v>805</v>
      </c>
      <c r="C7" s="164" t="s">
        <v>83</v>
      </c>
      <c r="D7" s="164" t="s">
        <v>84</v>
      </c>
      <c r="E7" s="164" t="s">
        <v>288</v>
      </c>
      <c r="F7" s="165" t="s">
        <v>52</v>
      </c>
      <c r="G7" s="166">
        <v>555000</v>
      </c>
      <c r="L7" s="121"/>
    </row>
    <row r="8" spans="1:10" s="40" customFormat="1" ht="153" customHeight="1">
      <c r="A8" s="48" t="s">
        <v>148</v>
      </c>
      <c r="B8" s="163">
        <v>805</v>
      </c>
      <c r="C8" s="160" t="s">
        <v>83</v>
      </c>
      <c r="D8" s="160" t="s">
        <v>85</v>
      </c>
      <c r="E8" s="167" t="s">
        <v>231</v>
      </c>
      <c r="F8" s="167" t="s">
        <v>52</v>
      </c>
      <c r="G8" s="168">
        <v>697000</v>
      </c>
      <c r="I8" s="183"/>
      <c r="J8" s="121"/>
    </row>
    <row r="9" spans="1:10" s="37" customFormat="1" ht="94.5" customHeight="1">
      <c r="A9" s="48" t="s">
        <v>150</v>
      </c>
      <c r="B9" s="163">
        <v>805</v>
      </c>
      <c r="C9" s="160" t="s">
        <v>83</v>
      </c>
      <c r="D9" s="160" t="s">
        <v>85</v>
      </c>
      <c r="E9" s="167" t="s">
        <v>231</v>
      </c>
      <c r="F9" s="167" t="s">
        <v>48</v>
      </c>
      <c r="G9" s="168">
        <v>151190</v>
      </c>
      <c r="I9" s="43"/>
      <c r="J9" s="43"/>
    </row>
    <row r="10" spans="1:7" s="37" customFormat="1" ht="78.75" customHeight="1">
      <c r="A10" s="48" t="s">
        <v>167</v>
      </c>
      <c r="B10" s="163">
        <v>805</v>
      </c>
      <c r="C10" s="160" t="s">
        <v>83</v>
      </c>
      <c r="D10" s="160" t="s">
        <v>85</v>
      </c>
      <c r="E10" s="167" t="s">
        <v>231</v>
      </c>
      <c r="F10" s="167" t="s">
        <v>53</v>
      </c>
      <c r="G10" s="168">
        <v>3000</v>
      </c>
    </row>
    <row r="11" spans="1:7" s="37" customFormat="1" ht="47.25">
      <c r="A11" s="48" t="s">
        <v>327</v>
      </c>
      <c r="B11" s="163">
        <v>805</v>
      </c>
      <c r="C11" s="160" t="s">
        <v>83</v>
      </c>
      <c r="D11" s="160" t="s">
        <v>79</v>
      </c>
      <c r="E11" s="167" t="s">
        <v>326</v>
      </c>
      <c r="F11" s="167" t="s">
        <v>53</v>
      </c>
      <c r="G11" s="168">
        <v>100000</v>
      </c>
    </row>
    <row r="12" spans="1:7" s="45" customFormat="1" ht="64.5" customHeight="1">
      <c r="A12" s="48" t="s">
        <v>151</v>
      </c>
      <c r="B12" s="163">
        <v>805</v>
      </c>
      <c r="C12" s="160" t="s">
        <v>83</v>
      </c>
      <c r="D12" s="160" t="s">
        <v>86</v>
      </c>
      <c r="E12" s="167" t="s">
        <v>240</v>
      </c>
      <c r="F12" s="167" t="s">
        <v>53</v>
      </c>
      <c r="G12" s="168">
        <v>20000</v>
      </c>
    </row>
    <row r="13" spans="1:7" s="37" customFormat="1" ht="157.5">
      <c r="A13" s="48" t="s">
        <v>152</v>
      </c>
      <c r="B13" s="193">
        <v>805</v>
      </c>
      <c r="C13" s="194" t="s">
        <v>83</v>
      </c>
      <c r="D13" s="194" t="s">
        <v>87</v>
      </c>
      <c r="E13" s="167" t="s">
        <v>295</v>
      </c>
      <c r="F13" s="160" t="s">
        <v>48</v>
      </c>
      <c r="G13" s="169">
        <v>20000</v>
      </c>
    </row>
    <row r="14" spans="1:7" s="37" customFormat="1" ht="81.75" customHeight="1">
      <c r="A14" s="203" t="s">
        <v>267</v>
      </c>
      <c r="B14" s="198">
        <v>805</v>
      </c>
      <c r="C14" s="199" t="s">
        <v>83</v>
      </c>
      <c r="D14" s="199" t="s">
        <v>87</v>
      </c>
      <c r="E14" s="204" t="s">
        <v>296</v>
      </c>
      <c r="F14" s="194" t="s">
        <v>48</v>
      </c>
      <c r="G14" s="195">
        <v>5000</v>
      </c>
    </row>
    <row r="15" spans="1:7" s="37" customFormat="1" ht="204.75">
      <c r="A15" s="197" t="s">
        <v>319</v>
      </c>
      <c r="B15" s="196" t="s">
        <v>145</v>
      </c>
      <c r="C15" s="196" t="s">
        <v>83</v>
      </c>
      <c r="D15" s="196" t="s">
        <v>87</v>
      </c>
      <c r="E15" s="201" t="s">
        <v>312</v>
      </c>
      <c r="F15" s="201">
        <v>200</v>
      </c>
      <c r="G15" s="202">
        <v>125.14</v>
      </c>
    </row>
    <row r="16" spans="1:7" s="37" customFormat="1" ht="299.25">
      <c r="A16" s="200" t="s">
        <v>320</v>
      </c>
      <c r="B16" s="196" t="s">
        <v>145</v>
      </c>
      <c r="C16" s="196" t="s">
        <v>83</v>
      </c>
      <c r="D16" s="196" t="s">
        <v>87</v>
      </c>
      <c r="E16" s="201" t="s">
        <v>313</v>
      </c>
      <c r="F16" s="201">
        <v>200</v>
      </c>
      <c r="G16" s="202">
        <v>526.87</v>
      </c>
    </row>
    <row r="17" spans="1:7" s="37" customFormat="1" ht="126">
      <c r="A17" s="200" t="s">
        <v>325</v>
      </c>
      <c r="B17" s="196" t="s">
        <v>145</v>
      </c>
      <c r="C17" s="196" t="s">
        <v>83</v>
      </c>
      <c r="D17" s="196" t="s">
        <v>87</v>
      </c>
      <c r="E17" s="201" t="s">
        <v>314</v>
      </c>
      <c r="F17" s="201">
        <v>200</v>
      </c>
      <c r="G17" s="202">
        <v>125.14</v>
      </c>
    </row>
    <row r="18" spans="1:7" s="37" customFormat="1" ht="157.5">
      <c r="A18" s="200" t="s">
        <v>324</v>
      </c>
      <c r="B18" s="196" t="s">
        <v>145</v>
      </c>
      <c r="C18" s="196" t="s">
        <v>83</v>
      </c>
      <c r="D18" s="196" t="s">
        <v>87</v>
      </c>
      <c r="E18" s="201" t="s">
        <v>317</v>
      </c>
      <c r="F18" s="201">
        <v>200</v>
      </c>
      <c r="G18" s="202">
        <v>125.14</v>
      </c>
    </row>
    <row r="19" spans="1:7" s="37" customFormat="1" ht="204.75">
      <c r="A19" s="200" t="s">
        <v>321</v>
      </c>
      <c r="B19" s="196" t="s">
        <v>145</v>
      </c>
      <c r="C19" s="196" t="s">
        <v>83</v>
      </c>
      <c r="D19" s="196" t="s">
        <v>87</v>
      </c>
      <c r="E19" s="201" t="s">
        <v>318</v>
      </c>
      <c r="F19" s="201">
        <v>200</v>
      </c>
      <c r="G19" s="202">
        <v>125.14</v>
      </c>
    </row>
    <row r="20" spans="1:7" s="37" customFormat="1" ht="189">
      <c r="A20" s="200" t="s">
        <v>322</v>
      </c>
      <c r="B20" s="196" t="s">
        <v>145</v>
      </c>
      <c r="C20" s="196" t="s">
        <v>83</v>
      </c>
      <c r="D20" s="196" t="s">
        <v>87</v>
      </c>
      <c r="E20" s="201" t="s">
        <v>316</v>
      </c>
      <c r="F20" s="201">
        <v>200</v>
      </c>
      <c r="G20" s="202">
        <v>125.14</v>
      </c>
    </row>
    <row r="21" spans="1:7" s="37" customFormat="1" ht="141.75">
      <c r="A21" s="200" t="s">
        <v>323</v>
      </c>
      <c r="B21" s="196" t="s">
        <v>145</v>
      </c>
      <c r="C21" s="196" t="s">
        <v>83</v>
      </c>
      <c r="D21" s="196" t="s">
        <v>87</v>
      </c>
      <c r="E21" s="201" t="s">
        <v>315</v>
      </c>
      <c r="F21" s="201">
        <v>200</v>
      </c>
      <c r="G21" s="202">
        <v>125.14</v>
      </c>
    </row>
    <row r="22" spans="1:7" s="37" customFormat="1" ht="70.5" customHeight="1">
      <c r="A22" s="48" t="s">
        <v>302</v>
      </c>
      <c r="B22" s="163">
        <v>805</v>
      </c>
      <c r="C22" s="160" t="s">
        <v>83</v>
      </c>
      <c r="D22" s="160" t="s">
        <v>87</v>
      </c>
      <c r="E22" s="167" t="s">
        <v>273</v>
      </c>
      <c r="F22" s="160" t="s">
        <v>48</v>
      </c>
      <c r="G22" s="169">
        <v>55000</v>
      </c>
    </row>
    <row r="23" spans="1:7" s="37" customFormat="1" ht="141" customHeight="1">
      <c r="A23" s="48" t="s">
        <v>245</v>
      </c>
      <c r="B23" s="163">
        <v>805</v>
      </c>
      <c r="C23" s="160" t="s">
        <v>84</v>
      </c>
      <c r="D23" s="160" t="s">
        <v>88</v>
      </c>
      <c r="E23" s="167" t="s">
        <v>241</v>
      </c>
      <c r="F23" s="167" t="s">
        <v>52</v>
      </c>
      <c r="G23" s="168">
        <v>81000</v>
      </c>
    </row>
    <row r="24" spans="1:7" s="37" customFormat="1" ht="80.25" customHeight="1">
      <c r="A24" s="48" t="s">
        <v>56</v>
      </c>
      <c r="B24" s="163">
        <v>805</v>
      </c>
      <c r="C24" s="160" t="s">
        <v>88</v>
      </c>
      <c r="D24" s="160" t="s">
        <v>89</v>
      </c>
      <c r="E24" s="167" t="s">
        <v>234</v>
      </c>
      <c r="F24" s="167" t="s">
        <v>48</v>
      </c>
      <c r="G24" s="168">
        <v>20000</v>
      </c>
    </row>
    <row r="25" spans="1:7" s="37" customFormat="1" ht="82.5" customHeight="1">
      <c r="A25" s="48" t="s">
        <v>59</v>
      </c>
      <c r="B25" s="163">
        <v>805</v>
      </c>
      <c r="C25" s="160" t="s">
        <v>85</v>
      </c>
      <c r="D25" s="160" t="s">
        <v>90</v>
      </c>
      <c r="E25" s="167" t="s">
        <v>280</v>
      </c>
      <c r="F25" s="167" t="s">
        <v>48</v>
      </c>
      <c r="G25" s="168">
        <v>1000</v>
      </c>
    </row>
    <row r="26" spans="1:7" s="37" customFormat="1" ht="61.5" customHeight="1">
      <c r="A26" s="48" t="s">
        <v>292</v>
      </c>
      <c r="B26" s="163">
        <v>805</v>
      </c>
      <c r="C26" s="160" t="s">
        <v>91</v>
      </c>
      <c r="D26" s="160" t="s">
        <v>84</v>
      </c>
      <c r="E26" s="167" t="s">
        <v>242</v>
      </c>
      <c r="F26" s="167" t="s">
        <v>48</v>
      </c>
      <c r="G26" s="168">
        <v>95011.83</v>
      </c>
    </row>
    <row r="27" spans="1:7" s="37" customFormat="1" ht="61.5" customHeight="1">
      <c r="A27" s="48" t="s">
        <v>47</v>
      </c>
      <c r="B27" s="163">
        <v>805</v>
      </c>
      <c r="C27" s="160" t="s">
        <v>91</v>
      </c>
      <c r="D27" s="160" t="s">
        <v>88</v>
      </c>
      <c r="E27" s="167" t="s">
        <v>237</v>
      </c>
      <c r="F27" s="167" t="s">
        <v>48</v>
      </c>
      <c r="G27" s="168">
        <v>286000</v>
      </c>
    </row>
    <row r="28" spans="1:12" s="37" customFormat="1" ht="54" customHeight="1">
      <c r="A28" s="182" t="s">
        <v>293</v>
      </c>
      <c r="B28" s="163">
        <v>805</v>
      </c>
      <c r="C28" s="160" t="s">
        <v>91</v>
      </c>
      <c r="D28" s="160" t="s">
        <v>88</v>
      </c>
      <c r="E28" s="167" t="s">
        <v>294</v>
      </c>
      <c r="F28" s="167" t="s">
        <v>48</v>
      </c>
      <c r="G28" s="168">
        <v>5000</v>
      </c>
      <c r="J28" s="43"/>
      <c r="L28" s="43"/>
    </row>
    <row r="29" spans="1:7" s="37" customFormat="1" ht="99.75" customHeight="1">
      <c r="A29" s="48" t="s">
        <v>154</v>
      </c>
      <c r="B29" s="163">
        <v>805</v>
      </c>
      <c r="C29" s="160" t="s">
        <v>79</v>
      </c>
      <c r="D29" s="160" t="s">
        <v>79</v>
      </c>
      <c r="E29" s="167" t="s">
        <v>283</v>
      </c>
      <c r="F29" s="167" t="s">
        <v>48</v>
      </c>
      <c r="G29" s="168">
        <v>1000</v>
      </c>
    </row>
    <row r="30" spans="1:15" s="37" customFormat="1" ht="108.75" customHeight="1">
      <c r="A30" s="66" t="s">
        <v>155</v>
      </c>
      <c r="B30" s="163">
        <v>805</v>
      </c>
      <c r="C30" s="167" t="s">
        <v>92</v>
      </c>
      <c r="D30" s="167" t="s">
        <v>83</v>
      </c>
      <c r="E30" s="167" t="s">
        <v>239</v>
      </c>
      <c r="F30" s="167" t="s">
        <v>52</v>
      </c>
      <c r="G30" s="168">
        <v>775000</v>
      </c>
      <c r="I30" s="43"/>
      <c r="K30" s="43"/>
      <c r="O30" s="43"/>
    </row>
    <row r="31" spans="1:15" s="37" customFormat="1" ht="83.25" customHeight="1">
      <c r="A31" s="48" t="s">
        <v>142</v>
      </c>
      <c r="B31" s="163">
        <v>805</v>
      </c>
      <c r="C31" s="160" t="s">
        <v>92</v>
      </c>
      <c r="D31" s="160" t="s">
        <v>83</v>
      </c>
      <c r="E31" s="167" t="s">
        <v>239</v>
      </c>
      <c r="F31" s="167" t="s">
        <v>48</v>
      </c>
      <c r="G31" s="168">
        <v>701000</v>
      </c>
      <c r="O31" s="43"/>
    </row>
    <row r="32" spans="1:7" s="37" customFormat="1" ht="88.5" customHeight="1">
      <c r="A32" s="182" t="s">
        <v>220</v>
      </c>
      <c r="B32" s="163">
        <v>805</v>
      </c>
      <c r="C32" s="160" t="s">
        <v>92</v>
      </c>
      <c r="D32" s="160" t="s">
        <v>83</v>
      </c>
      <c r="E32" s="167" t="s">
        <v>239</v>
      </c>
      <c r="F32" s="167" t="s">
        <v>53</v>
      </c>
      <c r="G32" s="168">
        <v>2000</v>
      </c>
    </row>
    <row r="33" spans="1:12" s="37" customFormat="1" ht="194.25" customHeight="1">
      <c r="A33" s="170" t="s">
        <v>271</v>
      </c>
      <c r="B33" s="163">
        <v>805</v>
      </c>
      <c r="C33" s="160" t="s">
        <v>92</v>
      </c>
      <c r="D33" s="160" t="s">
        <v>83</v>
      </c>
      <c r="E33" s="167" t="s">
        <v>269</v>
      </c>
      <c r="F33" s="167" t="s">
        <v>52</v>
      </c>
      <c r="G33" s="168">
        <v>16000</v>
      </c>
      <c r="L33" s="43"/>
    </row>
    <row r="34" spans="1:7" s="45" customFormat="1" ht="78.75" customHeight="1">
      <c r="A34" s="170" t="s">
        <v>271</v>
      </c>
      <c r="B34" s="163">
        <v>805</v>
      </c>
      <c r="C34" s="160" t="s">
        <v>92</v>
      </c>
      <c r="D34" s="160" t="s">
        <v>83</v>
      </c>
      <c r="E34" s="167" t="s">
        <v>270</v>
      </c>
      <c r="F34" s="167" t="s">
        <v>48</v>
      </c>
      <c r="G34" s="168">
        <v>221494</v>
      </c>
    </row>
    <row r="35" spans="1:7" ht="78.75">
      <c r="A35" s="48" t="s">
        <v>77</v>
      </c>
      <c r="B35" s="163">
        <v>805</v>
      </c>
      <c r="C35" s="160" t="s">
        <v>89</v>
      </c>
      <c r="D35" s="160" t="s">
        <v>83</v>
      </c>
      <c r="E35" s="167" t="s">
        <v>297</v>
      </c>
      <c r="F35" s="167" t="s">
        <v>70</v>
      </c>
      <c r="G35" s="168">
        <v>115020</v>
      </c>
    </row>
    <row r="36" spans="1:7" ht="15.75">
      <c r="A36" s="57" t="s">
        <v>71</v>
      </c>
      <c r="B36" s="57"/>
      <c r="C36" s="63"/>
      <c r="D36" s="63"/>
      <c r="E36" s="51"/>
      <c r="F36" s="51"/>
      <c r="G36" s="47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61" customWidth="1"/>
    <col min="4" max="4" width="4.8515625" style="61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61" t="s">
        <v>223</v>
      </c>
      <c r="F1" s="361"/>
      <c r="G1" s="361"/>
      <c r="H1" s="361"/>
    </row>
    <row r="2" spans="1:8" ht="39.75" customHeight="1">
      <c r="A2" s="319" t="s">
        <v>163</v>
      </c>
      <c r="B2" s="319"/>
      <c r="C2" s="319"/>
      <c r="D2" s="319"/>
      <c r="E2" s="319"/>
      <c r="F2" s="319"/>
      <c r="G2" s="319"/>
      <c r="H2" s="319"/>
    </row>
    <row r="3" ht="4.5" customHeight="1"/>
    <row r="4" spans="1:8" s="37" customFormat="1" ht="39.75" customHeight="1">
      <c r="A4" s="362" t="s">
        <v>42</v>
      </c>
      <c r="B4" s="362" t="s">
        <v>93</v>
      </c>
      <c r="C4" s="362" t="s">
        <v>97</v>
      </c>
      <c r="D4" s="362" t="s">
        <v>94</v>
      </c>
      <c r="E4" s="362" t="s">
        <v>43</v>
      </c>
      <c r="F4" s="362" t="s">
        <v>214</v>
      </c>
      <c r="G4" s="362" t="s">
        <v>164</v>
      </c>
      <c r="H4" s="365" t="s">
        <v>213</v>
      </c>
    </row>
    <row r="5" spans="1:8" s="37" customFormat="1" ht="102" customHeight="1">
      <c r="A5" s="363"/>
      <c r="B5" s="364"/>
      <c r="C5" s="363"/>
      <c r="D5" s="363"/>
      <c r="E5" s="363"/>
      <c r="F5" s="363"/>
      <c r="G5" s="363"/>
      <c r="H5" s="366"/>
    </row>
    <row r="6" spans="1:8" s="60" customFormat="1" ht="47.25">
      <c r="A6" s="62" t="s">
        <v>144</v>
      </c>
      <c r="B6" s="63" t="s">
        <v>145</v>
      </c>
      <c r="C6" s="63" t="s">
        <v>80</v>
      </c>
      <c r="D6" s="63" t="s">
        <v>80</v>
      </c>
      <c r="E6" s="63" t="s">
        <v>81</v>
      </c>
      <c r="F6" s="63" t="s">
        <v>82</v>
      </c>
      <c r="G6" s="64">
        <f>SUM(G7:G25)</f>
        <v>3152760</v>
      </c>
      <c r="H6" s="64">
        <f>SUM(H7:H25)</f>
        <v>4266982</v>
      </c>
    </row>
    <row r="7" spans="1:8" s="40" customFormat="1" ht="158.25">
      <c r="A7" s="52" t="s">
        <v>146</v>
      </c>
      <c r="B7" s="52">
        <v>805</v>
      </c>
      <c r="C7" s="65" t="s">
        <v>83</v>
      </c>
      <c r="D7" s="65" t="s">
        <v>84</v>
      </c>
      <c r="E7" s="53" t="s">
        <v>147</v>
      </c>
      <c r="F7" s="53" t="s">
        <v>52</v>
      </c>
      <c r="G7" s="56">
        <v>469000</v>
      </c>
      <c r="H7" s="56">
        <v>469000</v>
      </c>
    </row>
    <row r="8" spans="1:8" s="40" customFormat="1" ht="157.5">
      <c r="A8" s="48" t="s">
        <v>165</v>
      </c>
      <c r="B8" s="52">
        <v>805</v>
      </c>
      <c r="C8" s="55" t="s">
        <v>83</v>
      </c>
      <c r="D8" s="55" t="s">
        <v>85</v>
      </c>
      <c r="E8" s="49" t="s">
        <v>149</v>
      </c>
      <c r="F8" s="49" t="s">
        <v>52</v>
      </c>
      <c r="G8" s="50">
        <v>672100</v>
      </c>
      <c r="H8" s="56">
        <v>672100</v>
      </c>
    </row>
    <row r="9" spans="1:8" s="37" customFormat="1" ht="94.5" customHeight="1">
      <c r="A9" s="48" t="s">
        <v>150</v>
      </c>
      <c r="B9" s="52">
        <v>805</v>
      </c>
      <c r="C9" s="55" t="s">
        <v>83</v>
      </c>
      <c r="D9" s="55" t="s">
        <v>85</v>
      </c>
      <c r="E9" s="49" t="s">
        <v>149</v>
      </c>
      <c r="F9" s="49" t="s">
        <v>48</v>
      </c>
      <c r="G9" s="50">
        <v>119769</v>
      </c>
      <c r="H9" s="54">
        <v>86031</v>
      </c>
    </row>
    <row r="10" spans="1:8" s="37" customFormat="1" ht="64.5" customHeight="1">
      <c r="A10" s="48" t="s">
        <v>151</v>
      </c>
      <c r="B10" s="52">
        <v>805</v>
      </c>
      <c r="C10" s="55" t="s">
        <v>83</v>
      </c>
      <c r="D10" s="55" t="s">
        <v>86</v>
      </c>
      <c r="E10" s="49" t="s">
        <v>63</v>
      </c>
      <c r="F10" s="49" t="s">
        <v>53</v>
      </c>
      <c r="G10" s="50">
        <v>20000</v>
      </c>
      <c r="H10" s="50">
        <v>20000</v>
      </c>
    </row>
    <row r="11" spans="1:8" s="45" customFormat="1" ht="50.25" customHeight="1">
      <c r="A11" s="48" t="s">
        <v>74</v>
      </c>
      <c r="B11" s="52">
        <v>805</v>
      </c>
      <c r="C11" s="55" t="s">
        <v>84</v>
      </c>
      <c r="D11" s="55" t="s">
        <v>88</v>
      </c>
      <c r="E11" s="49" t="s">
        <v>64</v>
      </c>
      <c r="F11" s="49" t="s">
        <v>52</v>
      </c>
      <c r="G11" s="50">
        <v>60200</v>
      </c>
      <c r="H11" s="50">
        <v>62400</v>
      </c>
    </row>
    <row r="12" spans="1:8" s="37" customFormat="1" ht="96" customHeight="1">
      <c r="A12" s="48" t="s">
        <v>65</v>
      </c>
      <c r="B12" s="52">
        <v>805</v>
      </c>
      <c r="C12" s="55" t="s">
        <v>84</v>
      </c>
      <c r="D12" s="55" t="s">
        <v>88</v>
      </c>
      <c r="E12" s="49" t="s">
        <v>64</v>
      </c>
      <c r="F12" s="49" t="s">
        <v>48</v>
      </c>
      <c r="G12" s="50">
        <v>1000</v>
      </c>
      <c r="H12" s="50">
        <v>1000</v>
      </c>
    </row>
    <row r="13" spans="1:8" s="37" customFormat="1" ht="120" customHeight="1">
      <c r="A13" s="48" t="s">
        <v>162</v>
      </c>
      <c r="B13" s="52">
        <v>805</v>
      </c>
      <c r="C13" s="55" t="s">
        <v>88</v>
      </c>
      <c r="D13" s="55" t="s">
        <v>89</v>
      </c>
      <c r="E13" s="49" t="s">
        <v>153</v>
      </c>
      <c r="F13" s="49" t="s">
        <v>48</v>
      </c>
      <c r="G13" s="50">
        <v>25000</v>
      </c>
      <c r="H13" s="50">
        <v>10000</v>
      </c>
    </row>
    <row r="14" spans="1:8" s="40" customFormat="1" ht="80.25" customHeight="1">
      <c r="A14" s="48" t="s">
        <v>59</v>
      </c>
      <c r="B14" s="52">
        <v>805</v>
      </c>
      <c r="C14" s="55" t="s">
        <v>85</v>
      </c>
      <c r="D14" s="55" t="s">
        <v>90</v>
      </c>
      <c r="E14" s="49" t="s">
        <v>60</v>
      </c>
      <c r="F14" s="49" t="s">
        <v>48</v>
      </c>
      <c r="G14" s="50">
        <v>0</v>
      </c>
      <c r="H14" s="50">
        <v>0</v>
      </c>
    </row>
    <row r="15" spans="1:8" s="37" customFormat="1" ht="108.75" customHeight="1">
      <c r="A15" s="48" t="s">
        <v>67</v>
      </c>
      <c r="B15" s="52">
        <v>805</v>
      </c>
      <c r="C15" s="55" t="s">
        <v>91</v>
      </c>
      <c r="D15" s="55" t="s">
        <v>84</v>
      </c>
      <c r="E15" s="49" t="s">
        <v>68</v>
      </c>
      <c r="F15" s="49" t="s">
        <v>48</v>
      </c>
      <c r="G15" s="56">
        <v>0</v>
      </c>
      <c r="H15" s="56">
        <v>0</v>
      </c>
    </row>
    <row r="16" spans="1:9" s="37" customFormat="1" ht="81.75" customHeight="1">
      <c r="A16" s="48" t="s">
        <v>47</v>
      </c>
      <c r="B16" s="52">
        <v>805</v>
      </c>
      <c r="C16" s="55" t="s">
        <v>91</v>
      </c>
      <c r="D16" s="55" t="s">
        <v>88</v>
      </c>
      <c r="E16" s="49" t="s">
        <v>140</v>
      </c>
      <c r="F16" s="49" t="s">
        <v>48</v>
      </c>
      <c r="G16" s="50">
        <v>220000</v>
      </c>
      <c r="H16" s="50">
        <v>195000</v>
      </c>
      <c r="I16" s="43"/>
    </row>
    <row r="17" spans="1:8" s="37" customFormat="1" ht="79.5" customHeight="1">
      <c r="A17" s="48" t="s">
        <v>49</v>
      </c>
      <c r="B17" s="52">
        <v>805</v>
      </c>
      <c r="C17" s="55" t="s">
        <v>91</v>
      </c>
      <c r="D17" s="55" t="s">
        <v>88</v>
      </c>
      <c r="E17" s="49" t="s">
        <v>50</v>
      </c>
      <c r="F17" s="49" t="s">
        <v>48</v>
      </c>
      <c r="G17" s="56">
        <v>10000</v>
      </c>
      <c r="H17" s="56">
        <v>5000</v>
      </c>
    </row>
    <row r="18" spans="1:8" s="37" customFormat="1" ht="99" customHeight="1">
      <c r="A18" s="48" t="s">
        <v>154</v>
      </c>
      <c r="B18" s="52">
        <v>805</v>
      </c>
      <c r="C18" s="55" t="s">
        <v>79</v>
      </c>
      <c r="D18" s="55" t="s">
        <v>79</v>
      </c>
      <c r="E18" s="49" t="s">
        <v>137</v>
      </c>
      <c r="F18" s="49" t="s">
        <v>48</v>
      </c>
      <c r="G18" s="50">
        <v>1000</v>
      </c>
      <c r="H18" s="50">
        <v>1000</v>
      </c>
    </row>
    <row r="19" spans="1:8" s="37" customFormat="1" ht="173.25">
      <c r="A19" s="66" t="s">
        <v>155</v>
      </c>
      <c r="B19" s="52">
        <v>805</v>
      </c>
      <c r="C19" s="49" t="s">
        <v>92</v>
      </c>
      <c r="D19" s="49" t="s">
        <v>83</v>
      </c>
      <c r="E19" s="49" t="s">
        <v>141</v>
      </c>
      <c r="F19" s="49" t="s">
        <v>52</v>
      </c>
      <c r="G19" s="56">
        <v>649000</v>
      </c>
      <c r="H19" s="56">
        <v>649000</v>
      </c>
    </row>
    <row r="20" spans="1:8" s="37" customFormat="1" ht="118.5" customHeight="1">
      <c r="A20" s="48" t="s">
        <v>142</v>
      </c>
      <c r="B20" s="52">
        <v>805</v>
      </c>
      <c r="C20" s="55" t="s">
        <v>92</v>
      </c>
      <c r="D20" s="55" t="s">
        <v>83</v>
      </c>
      <c r="E20" s="49" t="s">
        <v>141</v>
      </c>
      <c r="F20" s="49" t="s">
        <v>48</v>
      </c>
      <c r="G20" s="56">
        <v>772000</v>
      </c>
      <c r="H20" s="56">
        <v>697000</v>
      </c>
    </row>
    <row r="21" spans="1:8" s="37" customFormat="1" ht="220.5">
      <c r="A21" s="48" t="s">
        <v>143</v>
      </c>
      <c r="B21" s="52">
        <v>804</v>
      </c>
      <c r="C21" s="55" t="s">
        <v>92</v>
      </c>
      <c r="D21" s="55" t="s">
        <v>83</v>
      </c>
      <c r="E21" s="49" t="s">
        <v>161</v>
      </c>
      <c r="F21" s="49" t="s">
        <v>52</v>
      </c>
      <c r="G21" s="56">
        <v>15000</v>
      </c>
      <c r="H21" s="56">
        <v>15000</v>
      </c>
    </row>
    <row r="22" spans="1:8" s="37" customFormat="1" ht="220.5">
      <c r="A22" s="48" t="s">
        <v>75</v>
      </c>
      <c r="B22" s="52">
        <v>805</v>
      </c>
      <c r="C22" s="55" t="s">
        <v>92</v>
      </c>
      <c r="D22" s="55" t="s">
        <v>83</v>
      </c>
      <c r="E22" s="49" t="s">
        <v>69</v>
      </c>
      <c r="F22" s="49" t="s">
        <v>52</v>
      </c>
      <c r="G22" s="50">
        <v>0</v>
      </c>
      <c r="H22" s="50">
        <v>0</v>
      </c>
    </row>
    <row r="23" spans="1:8" s="37" customFormat="1" ht="78.75">
      <c r="A23" s="48" t="s">
        <v>77</v>
      </c>
      <c r="B23" s="52">
        <v>805</v>
      </c>
      <c r="C23" s="55" t="s">
        <v>89</v>
      </c>
      <c r="D23" s="55" t="s">
        <v>83</v>
      </c>
      <c r="E23" s="49" t="s">
        <v>156</v>
      </c>
      <c r="F23" s="49" t="s">
        <v>70</v>
      </c>
      <c r="G23" s="50">
        <v>115020</v>
      </c>
      <c r="H23" s="50">
        <v>115020</v>
      </c>
    </row>
    <row r="24" spans="1:8" s="37" customFormat="1" ht="96.75" customHeight="1">
      <c r="A24" s="66" t="s">
        <v>166</v>
      </c>
      <c r="B24" s="52">
        <v>805</v>
      </c>
      <c r="C24" s="49" t="s">
        <v>83</v>
      </c>
      <c r="D24" s="49" t="s">
        <v>85</v>
      </c>
      <c r="E24" s="49" t="s">
        <v>149</v>
      </c>
      <c r="F24" s="49" t="s">
        <v>48</v>
      </c>
      <c r="G24" s="50">
        <v>3671</v>
      </c>
      <c r="H24" s="50">
        <v>4871</v>
      </c>
    </row>
    <row r="25" spans="1:8" s="37" customFormat="1" ht="126">
      <c r="A25" s="66" t="s">
        <v>78</v>
      </c>
      <c r="B25" s="52">
        <v>805</v>
      </c>
      <c r="C25" s="49" t="s">
        <v>89</v>
      </c>
      <c r="D25" s="49" t="s">
        <v>85</v>
      </c>
      <c r="E25" s="49" t="s">
        <v>66</v>
      </c>
      <c r="F25" s="49" t="s">
        <v>76</v>
      </c>
      <c r="G25" s="50">
        <v>0</v>
      </c>
      <c r="H25" s="50">
        <v>1264560</v>
      </c>
    </row>
    <row r="26" spans="1:8" s="37" customFormat="1" ht="24.75" customHeight="1">
      <c r="A26" s="66" t="s">
        <v>221</v>
      </c>
      <c r="B26" s="52"/>
      <c r="C26" s="49"/>
      <c r="D26" s="49"/>
      <c r="E26" s="49"/>
      <c r="F26" s="49"/>
      <c r="G26" s="50">
        <v>80840</v>
      </c>
      <c r="H26" s="138">
        <v>224578</v>
      </c>
    </row>
    <row r="27" spans="1:8" s="37" customFormat="1" ht="24" customHeight="1">
      <c r="A27" s="57" t="s">
        <v>71</v>
      </c>
      <c r="B27" s="57"/>
      <c r="C27" s="63"/>
      <c r="D27" s="63"/>
      <c r="E27" s="51"/>
      <c r="F27" s="51"/>
      <c r="G27" s="85">
        <f>G6+G26</f>
        <v>3233600</v>
      </c>
      <c r="H27" s="85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4:5" ht="45" customHeight="1">
      <c r="D1" s="299" t="s">
        <v>401</v>
      </c>
      <c r="E1" s="299"/>
    </row>
    <row r="2" spans="1:6" ht="114.75" customHeight="1">
      <c r="A2" s="67"/>
      <c r="C2" s="368" t="s">
        <v>419</v>
      </c>
      <c r="D2" s="369"/>
      <c r="E2" s="369"/>
      <c r="F2" s="68"/>
    </row>
    <row r="3" spans="1:5" ht="105.75" customHeight="1">
      <c r="A3" s="370" t="s">
        <v>395</v>
      </c>
      <c r="B3" s="370"/>
      <c r="C3" s="370"/>
      <c r="D3" s="370"/>
      <c r="E3" s="370"/>
    </row>
    <row r="4" spans="1:5" ht="6.75" customHeight="1">
      <c r="A4" s="70"/>
      <c r="C4" s="69"/>
      <c r="D4" s="69"/>
      <c r="E4" s="69"/>
    </row>
    <row r="5" spans="1:5" ht="16.5" customHeight="1">
      <c r="A5" s="371" t="s">
        <v>98</v>
      </c>
      <c r="B5" s="372" t="s">
        <v>42</v>
      </c>
      <c r="C5" s="373" t="s">
        <v>2</v>
      </c>
      <c r="D5" s="373"/>
      <c r="E5" s="373"/>
    </row>
    <row r="6" spans="1:5" ht="29.25" customHeight="1">
      <c r="A6" s="371"/>
      <c r="B6" s="372"/>
      <c r="C6" s="73" t="s">
        <v>304</v>
      </c>
      <c r="D6" s="73" t="s">
        <v>348</v>
      </c>
      <c r="E6" s="73" t="s">
        <v>367</v>
      </c>
    </row>
    <row r="7" spans="1:5" ht="33">
      <c r="A7" s="74" t="s">
        <v>99</v>
      </c>
      <c r="B7" s="75" t="s">
        <v>100</v>
      </c>
      <c r="C7" s="76">
        <f>C8+C9+C12+C11+C10</f>
        <v>2034575.03</v>
      </c>
      <c r="D7" s="76">
        <f>SUM(D8:D12)</f>
        <v>1388617.5</v>
      </c>
      <c r="E7" s="76">
        <f>SUM(E8:E12)</f>
        <v>1384520</v>
      </c>
    </row>
    <row r="8" spans="1:5" ht="66">
      <c r="A8" s="77" t="s">
        <v>101</v>
      </c>
      <c r="B8" s="78" t="s">
        <v>102</v>
      </c>
      <c r="C8" s="79">
        <f>'Прил.5 '!G9</f>
        <v>722000</v>
      </c>
      <c r="D8" s="79">
        <f>'Прил.5 '!H9</f>
        <v>539795</v>
      </c>
      <c r="E8" s="79">
        <f>'Прил.5 '!I9</f>
        <v>545000</v>
      </c>
    </row>
    <row r="9" spans="1:5" ht="99">
      <c r="A9" s="77" t="s">
        <v>103</v>
      </c>
      <c r="B9" s="78" t="s">
        <v>104</v>
      </c>
      <c r="C9" s="79">
        <f>'Прил.5 '!G10+'Прил.5 '!G11+'Прил.5 '!G12</f>
        <v>1114000</v>
      </c>
      <c r="D9" s="79">
        <f>'Прил.5 '!H10+'Прил.5 '!H11+'Прил.5 '!H12</f>
        <v>727680</v>
      </c>
      <c r="E9" s="79">
        <f>'Прил.5 '!I10+'Прил.5 '!I11+'Прил.5 '!I12</f>
        <v>730000</v>
      </c>
    </row>
    <row r="10" spans="1:5" ht="82.5">
      <c r="A10" s="77" t="s">
        <v>346</v>
      </c>
      <c r="B10" s="78" t="s">
        <v>347</v>
      </c>
      <c r="C10" s="79">
        <f>'Прил.5 '!G13</f>
        <v>49375</v>
      </c>
      <c r="D10" s="79">
        <f>'Прил.5 '!H13</f>
        <v>49375</v>
      </c>
      <c r="E10" s="79">
        <f>'Прил.5 '!I13</f>
        <v>49375</v>
      </c>
    </row>
    <row r="11" spans="1:5" ht="16.5">
      <c r="A11" s="77" t="s">
        <v>105</v>
      </c>
      <c r="B11" s="78" t="s">
        <v>106</v>
      </c>
      <c r="C11" s="79">
        <f>'Прил.5 '!G14</f>
        <v>30000</v>
      </c>
      <c r="D11" s="79">
        <f>'Прил.5 '!H14</f>
        <v>20000</v>
      </c>
      <c r="E11" s="79">
        <f>'Прил.5 '!I14</f>
        <v>20000</v>
      </c>
    </row>
    <row r="12" spans="1:5" s="71" customFormat="1" ht="33">
      <c r="A12" s="77" t="s">
        <v>107</v>
      </c>
      <c r="B12" s="78" t="s">
        <v>108</v>
      </c>
      <c r="C12" s="79">
        <f>'Прил.5 '!G15+'Прил.5 '!G16+'Прил.5 '!G17+'Прил.5 '!G18+'Прил.5 '!G19+'Прил.5 '!G20+'Прил.5 '!G21+'Прил.5 '!G22+'Прил.5 '!G23+'Прил.5 '!G24+'Прил.5 '!G25</f>
        <v>119200.03</v>
      </c>
      <c r="D12" s="79">
        <f>'Прил.5 '!H15+'Прил.5 '!H16+'Прил.5 '!H17+'Прил.5 '!H18+'Прил.5 '!H19+'Прил.5 '!H20+'Прил.5 '!H21+'Прил.5 '!H22+'Прил.5 '!H23+'Прил.5 '!H24+'Прил.5 '!H25</f>
        <v>51767.5</v>
      </c>
      <c r="E12" s="79">
        <f>'Прил.5 '!I15+'Прил.5 '!I16+'Прил.5 '!I17+'Прил.5 '!I18+'Прил.5 '!I19+'Прил.5 '!I20+'Прил.5 '!I21+'Прил.5 '!I22+'Прил.5 '!I23+'Прил.5 '!I24+'Прил.5 '!I25</f>
        <v>40145</v>
      </c>
    </row>
    <row r="13" spans="1:5" ht="16.5">
      <c r="A13" s="74" t="s">
        <v>109</v>
      </c>
      <c r="B13" s="75" t="s">
        <v>110</v>
      </c>
      <c r="C13" s="76">
        <f>SUM(C14)</f>
        <v>115400</v>
      </c>
      <c r="D13" s="76">
        <f>SUM(D14)</f>
        <v>120600</v>
      </c>
      <c r="E13" s="76">
        <f>SUM(E14)</f>
        <v>124800</v>
      </c>
    </row>
    <row r="14" spans="1:5" ht="33">
      <c r="A14" s="77" t="s">
        <v>111</v>
      </c>
      <c r="B14" s="78" t="s">
        <v>112</v>
      </c>
      <c r="C14" s="79">
        <f>'Прил.5 '!G26</f>
        <v>115400</v>
      </c>
      <c r="D14" s="79">
        <f>'Прил.5 '!H26</f>
        <v>120600</v>
      </c>
      <c r="E14" s="79">
        <f>'Прил.5 '!I26</f>
        <v>124800</v>
      </c>
    </row>
    <row r="15" spans="1:5" ht="66">
      <c r="A15" s="74" t="s">
        <v>113</v>
      </c>
      <c r="B15" s="75" t="s">
        <v>114</v>
      </c>
      <c r="C15" s="76">
        <f>C16</f>
        <v>50000</v>
      </c>
      <c r="D15" s="76">
        <f>D16</f>
        <v>15000</v>
      </c>
      <c r="E15" s="76">
        <f>E16</f>
        <v>15000</v>
      </c>
    </row>
    <row r="16" spans="1:5" ht="66">
      <c r="A16" s="77" t="s">
        <v>246</v>
      </c>
      <c r="B16" s="78" t="s">
        <v>363</v>
      </c>
      <c r="C16" s="82">
        <f>'Прил.5 '!G27</f>
        <v>50000</v>
      </c>
      <c r="D16" s="82">
        <f>'Прил.5 '!H27</f>
        <v>15000</v>
      </c>
      <c r="E16" s="82">
        <f>'Прил.5 '!I27</f>
        <v>15000</v>
      </c>
    </row>
    <row r="17" spans="1:5" ht="33">
      <c r="A17" s="74" t="s">
        <v>115</v>
      </c>
      <c r="B17" s="75" t="s">
        <v>116</v>
      </c>
      <c r="C17" s="76">
        <f>SUM(C18:C19)</f>
        <v>679500.42</v>
      </c>
      <c r="D17" s="76">
        <f>SUM(D18:D19)</f>
        <v>679500.42</v>
      </c>
      <c r="E17" s="76">
        <f>SUM(E18:E19)</f>
        <v>679500.42</v>
      </c>
    </row>
    <row r="18" spans="1:5" ht="33">
      <c r="A18" s="77" t="s">
        <v>360</v>
      </c>
      <c r="B18" s="78" t="s">
        <v>361</v>
      </c>
      <c r="C18" s="79">
        <f>'Прил.5 '!G28+'Прил.5 '!G29</f>
        <v>678500.42</v>
      </c>
      <c r="D18" s="79">
        <f>'Прил.5 '!H28+'Прил.5 '!H29</f>
        <v>678500.42</v>
      </c>
      <c r="E18" s="79">
        <f>'Прил.5 '!I28+'Прил.5 '!I29</f>
        <v>678500.42</v>
      </c>
    </row>
    <row r="19" spans="1:5" ht="33">
      <c r="A19" s="77" t="s">
        <v>117</v>
      </c>
      <c r="B19" s="78" t="s">
        <v>118</v>
      </c>
      <c r="C19" s="79">
        <f>'[2]Прил.7'!G29</f>
        <v>1000</v>
      </c>
      <c r="D19" s="79">
        <f>'[2]Прил.7'!H29</f>
        <v>1000</v>
      </c>
      <c r="E19" s="79">
        <f>'[2]Прил.7'!I29</f>
        <v>1000</v>
      </c>
    </row>
    <row r="20" spans="1:5" s="72" customFormat="1" ht="49.5">
      <c r="A20" s="74" t="s">
        <v>119</v>
      </c>
      <c r="B20" s="75" t="s">
        <v>120</v>
      </c>
      <c r="C20" s="76">
        <f>SUM(C21:C22)</f>
        <v>767025.05</v>
      </c>
      <c r="D20" s="76">
        <f>SUM(D21:D22)</f>
        <v>513947.63</v>
      </c>
      <c r="E20" s="76">
        <f>SUM(E21:E22)</f>
        <v>518947.63</v>
      </c>
    </row>
    <row r="21" spans="1:5" ht="16.5">
      <c r="A21" s="77" t="s">
        <v>121</v>
      </c>
      <c r="B21" s="78" t="s">
        <v>122</v>
      </c>
      <c r="C21" s="79">
        <f>'Прил.5 '!G31+'Прил.5 '!G32</f>
        <v>205077.41999999998</v>
      </c>
      <c r="D21" s="79">
        <f>'Прил.5 '!H31+'Прил.5 '!H32</f>
        <v>100000</v>
      </c>
      <c r="E21" s="79">
        <f>'Прил.5 '!I31+'Прил.5 '!I32</f>
        <v>100000</v>
      </c>
    </row>
    <row r="22" spans="1:5" s="71" customFormat="1" ht="16.5">
      <c r="A22" s="77" t="s">
        <v>123</v>
      </c>
      <c r="B22" s="78" t="s">
        <v>124</v>
      </c>
      <c r="C22" s="81">
        <f>'Прил.5 '!G33+'Прил.5 '!G34+'Прил.5 '!G35+'Прил.5 '!G36</f>
        <v>561947.63</v>
      </c>
      <c r="D22" s="81">
        <f>'Прил.5 '!H33+'Прил.5 '!H34+'Прил.5 '!H35+'Прил.5 '!H36</f>
        <v>413947.63</v>
      </c>
      <c r="E22" s="81">
        <f>'Прил.5 '!I33+'Прил.5 '!I34+'Прил.5 '!I35+'Прил.5 '!I36</f>
        <v>418947.63</v>
      </c>
    </row>
    <row r="23" spans="1:5" ht="16.5">
      <c r="A23" s="74" t="s">
        <v>125</v>
      </c>
      <c r="B23" s="75" t="s">
        <v>126</v>
      </c>
      <c r="C23" s="83">
        <v>1000</v>
      </c>
      <c r="D23" s="83">
        <v>1000</v>
      </c>
      <c r="E23" s="83">
        <v>1000</v>
      </c>
    </row>
    <row r="24" spans="1:5" ht="16.5">
      <c r="A24" s="77" t="s">
        <v>136</v>
      </c>
      <c r="B24" s="78" t="s">
        <v>394</v>
      </c>
      <c r="C24" s="81">
        <f>'[2]Прил.7'!G37</f>
        <v>1000</v>
      </c>
      <c r="D24" s="81">
        <f>'[2]Прил.7'!H37</f>
        <v>1000</v>
      </c>
      <c r="E24" s="81">
        <f>'[2]Прил.7'!I37</f>
        <v>1000</v>
      </c>
    </row>
    <row r="25" spans="1:5" ht="33">
      <c r="A25" s="74" t="s">
        <v>127</v>
      </c>
      <c r="B25" s="75" t="s">
        <v>128</v>
      </c>
      <c r="C25" s="76">
        <f>C26</f>
        <v>1816689</v>
      </c>
      <c r="D25" s="76">
        <f>D26</f>
        <v>1017400</v>
      </c>
      <c r="E25" s="76">
        <f>E26</f>
        <v>861340</v>
      </c>
    </row>
    <row r="26" spans="1:5" ht="16.5">
      <c r="A26" s="77" t="s">
        <v>129</v>
      </c>
      <c r="B26" s="78" t="s">
        <v>130</v>
      </c>
      <c r="C26" s="82">
        <f>'Прил.5 '!G38+'Прил.5 '!G39+'Прил.5 '!G40+'Прил.5 '!G41+'Прил.5 '!G42</f>
        <v>1816689</v>
      </c>
      <c r="D26" s="82">
        <f>'Прил.5 '!H38+'Прил.5 '!H39+'Прил.5 '!H40+'Прил.5 '!H41+'Прил.5 '!H42</f>
        <v>1017400</v>
      </c>
      <c r="E26" s="82">
        <f>'Прил.5 '!I38+'Прил.5 '!I39+'Прил.5 '!I40+'Прил.5 '!I41+'Прил.5 '!I42</f>
        <v>861340</v>
      </c>
    </row>
    <row r="27" spans="1:5" ht="16.5">
      <c r="A27" s="74" t="s">
        <v>134</v>
      </c>
      <c r="B27" s="75" t="s">
        <v>131</v>
      </c>
      <c r="C27" s="76">
        <f>C28</f>
        <v>115020</v>
      </c>
      <c r="D27" s="76">
        <f>D28</f>
        <v>115020</v>
      </c>
      <c r="E27" s="76">
        <f>E28</f>
        <v>115020</v>
      </c>
    </row>
    <row r="28" spans="1:5" ht="16.5">
      <c r="A28" s="77" t="s">
        <v>135</v>
      </c>
      <c r="B28" s="78" t="s">
        <v>132</v>
      </c>
      <c r="C28" s="81">
        <f>'[2]Прил.7'!G43</f>
        <v>115020</v>
      </c>
      <c r="D28" s="81">
        <f>'[2]Прил.7'!H43</f>
        <v>115020</v>
      </c>
      <c r="E28" s="81">
        <f>'[2]Прил.7'!I43</f>
        <v>115020</v>
      </c>
    </row>
    <row r="29" spans="1:5" ht="16.5">
      <c r="A29" s="367" t="s">
        <v>133</v>
      </c>
      <c r="B29" s="367"/>
      <c r="C29" s="76">
        <f>C27+C25+C23+C20+C17+C15+C13+C7</f>
        <v>5579209.5</v>
      </c>
      <c r="D29" s="76">
        <f>SUM(D7+D13+D15+D17+D20+D23+D25+D27)</f>
        <v>3851085.55</v>
      </c>
      <c r="E29" s="76">
        <f>SUM(E7+E13+E15+E17+E20+E23+E25+E27)</f>
        <v>3700128.05</v>
      </c>
    </row>
  </sheetData>
  <sheetProtection/>
  <mergeCells count="7">
    <mergeCell ref="D1:E1"/>
    <mergeCell ref="A29:B29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67"/>
      <c r="C1" s="374" t="s">
        <v>333</v>
      </c>
      <c r="D1" s="375"/>
      <c r="E1" s="375"/>
      <c r="F1" s="68"/>
    </row>
    <row r="2" spans="1:5" ht="76.5" customHeight="1">
      <c r="A2" s="370" t="s">
        <v>309</v>
      </c>
      <c r="B2" s="370"/>
      <c r="C2" s="370"/>
      <c r="D2" s="370"/>
      <c r="E2" s="370"/>
    </row>
    <row r="3" spans="1:5" ht="6.75" customHeight="1">
      <c r="A3" s="70"/>
      <c r="C3" s="69"/>
      <c r="D3" s="69"/>
      <c r="E3" s="69"/>
    </row>
    <row r="4" spans="1:5" ht="16.5" customHeight="1">
      <c r="A4" s="371" t="s">
        <v>98</v>
      </c>
      <c r="B4" s="372" t="s">
        <v>42</v>
      </c>
      <c r="C4" s="373" t="s">
        <v>2</v>
      </c>
      <c r="D4" s="373"/>
      <c r="E4" s="373"/>
    </row>
    <row r="5" spans="1:5" ht="29.25" customHeight="1">
      <c r="A5" s="371"/>
      <c r="B5" s="372"/>
      <c r="C5" s="73" t="s">
        <v>10</v>
      </c>
      <c r="D5" s="73" t="s">
        <v>248</v>
      </c>
      <c r="E5" s="73" t="s">
        <v>304</v>
      </c>
    </row>
    <row r="6" spans="1:5" ht="33">
      <c r="A6" s="74" t="s">
        <v>99</v>
      </c>
      <c r="B6" s="75" t="s">
        <v>100</v>
      </c>
      <c r="C6" s="76">
        <f>C7+C8+C9+C11+C10</f>
        <v>1607467.71</v>
      </c>
      <c r="D6" s="76">
        <f>SUM(D7:D11)</f>
        <v>1180800</v>
      </c>
      <c r="E6" s="76" t="e">
        <f>SUM(E7:E11)</f>
        <v>#REF!</v>
      </c>
    </row>
    <row r="7" spans="1:5" ht="66">
      <c r="A7" s="77" t="s">
        <v>101</v>
      </c>
      <c r="B7" s="78" t="s">
        <v>102</v>
      </c>
      <c r="C7" s="79">
        <f>'Прил.8'!G7</f>
        <v>555000</v>
      </c>
      <c r="D7" s="80">
        <f>'[1]Прил.9 '!G7</f>
        <v>500000</v>
      </c>
      <c r="E7" s="80" t="e">
        <f>#REF!</f>
        <v>#REF!</v>
      </c>
    </row>
    <row r="8" spans="1:5" ht="99">
      <c r="A8" s="77" t="s">
        <v>103</v>
      </c>
      <c r="B8" s="78" t="s">
        <v>104</v>
      </c>
      <c r="C8" s="79">
        <f>'Прил.8'!G8+'Прил.8'!G9+'Прил.8'!G10</f>
        <v>851190</v>
      </c>
      <c r="D8" s="81">
        <v>654800</v>
      </c>
      <c r="E8" s="81" t="e">
        <f>#REF!+#REF!+#REF!</f>
        <v>#REF!</v>
      </c>
    </row>
    <row r="9" spans="1:5" ht="33">
      <c r="A9" s="77" t="s">
        <v>310</v>
      </c>
      <c r="B9" s="78" t="s">
        <v>311</v>
      </c>
      <c r="C9" s="79">
        <f>'Прил.8'!G11</f>
        <v>100000</v>
      </c>
      <c r="D9" s="81">
        <v>0</v>
      </c>
      <c r="E9" s="81">
        <v>0</v>
      </c>
    </row>
    <row r="10" spans="1:5" ht="16.5">
      <c r="A10" s="77" t="s">
        <v>105</v>
      </c>
      <c r="B10" s="78" t="s">
        <v>106</v>
      </c>
      <c r="C10" s="79">
        <f>'Прил.8'!G12</f>
        <v>20000</v>
      </c>
      <c r="D10" s="81">
        <f>'[1]Прил.9 '!G12</f>
        <v>20000</v>
      </c>
      <c r="E10" s="81">
        <f>'[1]Прил.9 '!H12</f>
        <v>20000</v>
      </c>
    </row>
    <row r="11" spans="1:5" s="71" customFormat="1" ht="33">
      <c r="A11" s="77" t="s">
        <v>107</v>
      </c>
      <c r="B11" s="78" t="s">
        <v>108</v>
      </c>
      <c r="C11" s="79">
        <f>'Прил.8'!G13+'Прил.8'!G14+'Прил.8'!G15+'Прил.8'!G16+'Прил.8'!G17+'Прил.8'!G18+'Прил.8'!G19+'Прил.8'!G20+'Прил.8'!G21+'Прил.8'!G22</f>
        <v>81277.70999999999</v>
      </c>
      <c r="D11" s="79">
        <v>6000</v>
      </c>
      <c r="E11" s="79" t="e">
        <f>#REF!+#REF!</f>
        <v>#REF!</v>
      </c>
    </row>
    <row r="12" spans="1:5" ht="16.5">
      <c r="A12" s="74" t="s">
        <v>109</v>
      </c>
      <c r="B12" s="75" t="s">
        <v>110</v>
      </c>
      <c r="C12" s="76">
        <f>SUM(C13)</f>
        <v>81000</v>
      </c>
      <c r="D12" s="76" t="e">
        <f>SUM(D13)</f>
        <v>#REF!</v>
      </c>
      <c r="E12" s="76" t="e">
        <f>SUM(E13)</f>
        <v>#REF!</v>
      </c>
    </row>
    <row r="13" spans="1:5" ht="33">
      <c r="A13" s="77" t="s">
        <v>111</v>
      </c>
      <c r="B13" s="78" t="s">
        <v>112</v>
      </c>
      <c r="C13" s="79">
        <f>'Прил.8'!G23</f>
        <v>81000</v>
      </c>
      <c r="D13" s="79" t="e">
        <f>#REF!</f>
        <v>#REF!</v>
      </c>
      <c r="E13" s="79" t="e">
        <f>#REF!</f>
        <v>#REF!</v>
      </c>
    </row>
    <row r="14" spans="1:5" ht="66">
      <c r="A14" s="74" t="s">
        <v>113</v>
      </c>
      <c r="B14" s="75" t="s">
        <v>114</v>
      </c>
      <c r="C14" s="76">
        <f>C15</f>
        <v>20000</v>
      </c>
      <c r="D14" s="76">
        <f>D15</f>
        <v>25000</v>
      </c>
      <c r="E14" s="76">
        <f>E15</f>
        <v>20000</v>
      </c>
    </row>
    <row r="15" spans="1:5" ht="33">
      <c r="A15" s="77" t="s">
        <v>246</v>
      </c>
      <c r="B15" s="78" t="s">
        <v>247</v>
      </c>
      <c r="C15" s="82">
        <f>'Прил.8'!G24</f>
        <v>20000</v>
      </c>
      <c r="D15" s="82">
        <f>'[1]Прил.9 '!G17</f>
        <v>25000</v>
      </c>
      <c r="E15" s="82">
        <v>20000</v>
      </c>
    </row>
    <row r="16" spans="1:5" ht="33">
      <c r="A16" s="74" t="s">
        <v>115</v>
      </c>
      <c r="B16" s="75" t="s">
        <v>116</v>
      </c>
      <c r="C16" s="76">
        <f>SUM(C17:C17)</f>
        <v>1000</v>
      </c>
      <c r="D16" s="76">
        <f>SUM(D17:D17)</f>
        <v>1000</v>
      </c>
      <c r="E16" s="76">
        <f>SUM(E17:E17)</f>
        <v>1000</v>
      </c>
    </row>
    <row r="17" spans="1:5" ht="33">
      <c r="A17" s="77" t="s">
        <v>117</v>
      </c>
      <c r="B17" s="78" t="s">
        <v>118</v>
      </c>
      <c r="C17" s="79">
        <f>'[1]Прил.8'!G22</f>
        <v>1000</v>
      </c>
      <c r="D17" s="81">
        <f>'[1]Прил.9 '!G18</f>
        <v>1000</v>
      </c>
      <c r="E17" s="81">
        <f>'[1]Прил.9 '!H18</f>
        <v>1000</v>
      </c>
    </row>
    <row r="18" spans="1:5" s="72" customFormat="1" ht="49.5">
      <c r="A18" s="74" t="s">
        <v>119</v>
      </c>
      <c r="B18" s="75" t="s">
        <v>120</v>
      </c>
      <c r="C18" s="76">
        <f>SUM(C19:C20)</f>
        <v>386011.83</v>
      </c>
      <c r="D18" s="76" t="e">
        <f>D19+D20</f>
        <v>#REF!</v>
      </c>
      <c r="E18" s="76" t="e">
        <f>SUM(E20:E20)</f>
        <v>#REF!</v>
      </c>
    </row>
    <row r="19" spans="1:5" ht="16.5">
      <c r="A19" s="77" t="s">
        <v>121</v>
      </c>
      <c r="B19" s="78" t="s">
        <v>122</v>
      </c>
      <c r="C19" s="79">
        <f>'Прил.8'!G26</f>
        <v>95011.83</v>
      </c>
      <c r="D19" s="79">
        <v>0</v>
      </c>
      <c r="E19" s="79">
        <f>'[1]Прил.9 '!H19</f>
        <v>0</v>
      </c>
    </row>
    <row r="20" spans="1:5" s="71" customFormat="1" ht="16.5">
      <c r="A20" s="77" t="s">
        <v>123</v>
      </c>
      <c r="B20" s="78" t="s">
        <v>124</v>
      </c>
      <c r="C20" s="81">
        <f>'Прил.8'!G27+'Прил.8'!G28</f>
        <v>291000</v>
      </c>
      <c r="D20" s="81" t="e">
        <f>#REF!+#REF!</f>
        <v>#REF!</v>
      </c>
      <c r="E20" s="81" t="e">
        <f>#REF!+#REF!</f>
        <v>#REF!</v>
      </c>
    </row>
    <row r="21" spans="1:5" ht="16.5">
      <c r="A21" s="74" t="s">
        <v>125</v>
      </c>
      <c r="B21" s="75" t="s">
        <v>126</v>
      </c>
      <c r="C21" s="83">
        <v>1000</v>
      </c>
      <c r="D21" s="83">
        <v>1000</v>
      </c>
      <c r="E21" s="83">
        <v>1000</v>
      </c>
    </row>
    <row r="22" spans="1:5" ht="33">
      <c r="A22" s="77" t="s">
        <v>136</v>
      </c>
      <c r="B22" s="78" t="s">
        <v>138</v>
      </c>
      <c r="C22" s="81">
        <f>'[1]Прил.8'!G26</f>
        <v>1000</v>
      </c>
      <c r="D22" s="81">
        <f>'[1]Прил.9 '!G22</f>
        <v>1000</v>
      </c>
      <c r="E22" s="81">
        <f>'[1]Прил.9 '!H22</f>
        <v>1000</v>
      </c>
    </row>
    <row r="23" spans="1:5" ht="33">
      <c r="A23" s="74" t="s">
        <v>127</v>
      </c>
      <c r="B23" s="75" t="s">
        <v>128</v>
      </c>
      <c r="C23" s="76">
        <f>C24</f>
        <v>1715494</v>
      </c>
      <c r="D23" s="76" t="e">
        <f>D24</f>
        <v>#REF!</v>
      </c>
      <c r="E23" s="76" t="e">
        <f>E24</f>
        <v>#REF!</v>
      </c>
    </row>
    <row r="24" spans="1:5" ht="16.5">
      <c r="A24" s="77" t="s">
        <v>129</v>
      </c>
      <c r="B24" s="78" t="s">
        <v>130</v>
      </c>
      <c r="C24" s="82">
        <f>'Прил.8'!G30+'Прил.8'!G31+'Прил.8'!G32+'Прил.8'!G33+'Прил.8'!G34</f>
        <v>1715494</v>
      </c>
      <c r="D24" s="84" t="e">
        <f>#REF!+#REF!+#REF!+#REF!</f>
        <v>#REF!</v>
      </c>
      <c r="E24" s="84" t="e">
        <f>#REF!+#REF!+#REF!+#REF!</f>
        <v>#REF!</v>
      </c>
    </row>
    <row r="25" spans="1:5" ht="16.5">
      <c r="A25" s="74" t="s">
        <v>134</v>
      </c>
      <c r="B25" s="75" t="s">
        <v>131</v>
      </c>
      <c r="C25" s="76">
        <f>C26</f>
        <v>115020</v>
      </c>
      <c r="D25" s="76">
        <f>SUM(D26:D26)</f>
        <v>115020</v>
      </c>
      <c r="E25" s="76">
        <f>SUM(E26:E26)</f>
        <v>115020</v>
      </c>
    </row>
    <row r="26" spans="1:5" ht="16.5">
      <c r="A26" s="77" t="s">
        <v>135</v>
      </c>
      <c r="B26" s="78" t="s">
        <v>132</v>
      </c>
      <c r="C26" s="81">
        <f>'[1]Прил.8'!G32</f>
        <v>115020</v>
      </c>
      <c r="D26" s="79">
        <f>'[1]Прил.9 '!G27</f>
        <v>115020</v>
      </c>
      <c r="E26" s="79">
        <f>'[1]Прил.9 '!H27</f>
        <v>115020</v>
      </c>
    </row>
    <row r="27" spans="1:5" ht="16.5">
      <c r="A27" s="367" t="s">
        <v>133</v>
      </c>
      <c r="B27" s="367"/>
      <c r="C27" s="76">
        <f>C25+C23+C21+C18+C16+C14+C12+C6</f>
        <v>3926993.54</v>
      </c>
      <c r="D27" s="76" t="e">
        <f>SUM(D6+D12+D14+D16+D18+D21+D23+D25)</f>
        <v>#REF!</v>
      </c>
      <c r="E27" s="76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29"/>
      <c r="B1" s="86"/>
      <c r="C1" s="299" t="s">
        <v>329</v>
      </c>
      <c r="D1" s="299"/>
      <c r="E1" s="299"/>
    </row>
    <row r="2" spans="1:5" ht="15">
      <c r="A2" s="29"/>
      <c r="B2" s="29"/>
      <c r="C2" s="29"/>
      <c r="E2" s="29" t="s">
        <v>11</v>
      </c>
    </row>
    <row r="3" spans="1:3" ht="15">
      <c r="A3" s="29"/>
      <c r="B3" s="29"/>
      <c r="C3" s="29"/>
    </row>
    <row r="4" spans="1:5" ht="58.5" customHeight="1">
      <c r="A4" s="300" t="s">
        <v>339</v>
      </c>
      <c r="B4" s="300"/>
      <c r="C4" s="300"/>
      <c r="D4" s="301"/>
      <c r="E4" s="301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29"/>
      <c r="B1" s="86"/>
      <c r="C1" s="315" t="s">
        <v>222</v>
      </c>
      <c r="D1" s="315"/>
      <c r="E1" s="315"/>
    </row>
    <row r="2" spans="1:5" ht="15">
      <c r="A2" s="29"/>
      <c r="B2" s="29"/>
      <c r="C2" s="29"/>
      <c r="E2" s="29" t="s">
        <v>11</v>
      </c>
    </row>
    <row r="3" spans="1:3" ht="15">
      <c r="A3" s="29"/>
      <c r="B3" s="29"/>
      <c r="C3" s="29"/>
    </row>
    <row r="4" spans="1:5" ht="58.5" customHeight="1">
      <c r="A4" s="319" t="s">
        <v>139</v>
      </c>
      <c r="B4" s="319"/>
      <c r="C4" s="319"/>
      <c r="D4" s="320"/>
      <c r="E4" s="320"/>
    </row>
    <row r="5" ht="15.75" thickBot="1"/>
    <row r="6" spans="1:5" ht="15.75" customHeight="1">
      <c r="A6" s="30" t="s">
        <v>12</v>
      </c>
      <c r="B6" s="322" t="s">
        <v>14</v>
      </c>
      <c r="C6" s="325" t="s">
        <v>15</v>
      </c>
      <c r="D6" s="326"/>
      <c r="E6" s="327"/>
    </row>
    <row r="7" spans="1:5" ht="32.25" thickBot="1">
      <c r="A7" s="31" t="s">
        <v>13</v>
      </c>
      <c r="B7" s="323"/>
      <c r="C7" s="328" t="s">
        <v>16</v>
      </c>
      <c r="D7" s="329"/>
      <c r="E7" s="330"/>
    </row>
    <row r="8" spans="1:5" ht="16.5" thickBot="1">
      <c r="A8" s="32"/>
      <c r="B8" s="324"/>
      <c r="C8" s="33">
        <v>2018</v>
      </c>
      <c r="D8" s="34">
        <v>2019</v>
      </c>
      <c r="E8" s="34">
        <v>2020</v>
      </c>
    </row>
    <row r="9" spans="1:5" ht="15.75">
      <c r="A9" s="88">
        <v>1</v>
      </c>
      <c r="B9" s="89">
        <v>2</v>
      </c>
      <c r="C9" s="90">
        <v>3</v>
      </c>
      <c r="D9" s="90">
        <v>4</v>
      </c>
      <c r="E9" s="90">
        <v>5</v>
      </c>
    </row>
    <row r="10" spans="1:5" ht="37.5">
      <c r="A10" s="91" t="s">
        <v>171</v>
      </c>
      <c r="B10" s="99" t="s">
        <v>169</v>
      </c>
      <c r="C10" s="103">
        <f>C11+C15</f>
        <v>148500</v>
      </c>
      <c r="D10" s="103">
        <f>D11+D15</f>
        <v>148500</v>
      </c>
      <c r="E10" s="103">
        <f>E11+E15</f>
        <v>148500</v>
      </c>
    </row>
    <row r="11" spans="1:5" ht="37.5">
      <c r="A11" s="91" t="s">
        <v>172</v>
      </c>
      <c r="B11" s="92" t="s">
        <v>17</v>
      </c>
      <c r="C11" s="103">
        <v>40000</v>
      </c>
      <c r="D11" s="103">
        <v>40000</v>
      </c>
      <c r="E11" s="103">
        <v>40000</v>
      </c>
    </row>
    <row r="12" spans="1:5" ht="15" customHeight="1">
      <c r="A12" s="321" t="s">
        <v>173</v>
      </c>
      <c r="B12" s="317" t="s">
        <v>18</v>
      </c>
      <c r="C12" s="318">
        <v>40000</v>
      </c>
      <c r="D12" s="318">
        <v>40000</v>
      </c>
      <c r="E12" s="318">
        <v>40000</v>
      </c>
    </row>
    <row r="13" spans="1:5" ht="24.75" customHeight="1">
      <c r="A13" s="321"/>
      <c r="B13" s="317"/>
      <c r="C13" s="318"/>
      <c r="D13" s="318"/>
      <c r="E13" s="318"/>
    </row>
    <row r="14" spans="1:5" ht="187.5">
      <c r="A14" s="94" t="s">
        <v>174</v>
      </c>
      <c r="B14" s="100" t="s">
        <v>170</v>
      </c>
      <c r="C14" s="104">
        <v>40000</v>
      </c>
      <c r="D14" s="104">
        <v>40000</v>
      </c>
      <c r="E14" s="104">
        <v>40000</v>
      </c>
    </row>
    <row r="15" spans="1:5" ht="37.5">
      <c r="A15" s="95" t="s">
        <v>168</v>
      </c>
      <c r="B15" s="92" t="s">
        <v>19</v>
      </c>
      <c r="C15" s="103">
        <f>SUM(C16+C20)</f>
        <v>108500</v>
      </c>
      <c r="D15" s="103">
        <f>SUM(D16+D20)</f>
        <v>108500</v>
      </c>
      <c r="E15" s="103">
        <f>SUM(E16+E20)</f>
        <v>108500</v>
      </c>
    </row>
    <row r="16" spans="1:5" ht="15">
      <c r="A16" s="321" t="s">
        <v>176</v>
      </c>
      <c r="B16" s="317" t="s">
        <v>20</v>
      </c>
      <c r="C16" s="318">
        <v>8500</v>
      </c>
      <c r="D16" s="318">
        <v>8500</v>
      </c>
      <c r="E16" s="318">
        <v>8500</v>
      </c>
    </row>
    <row r="17" spans="1:5" ht="29.25" customHeight="1">
      <c r="A17" s="321"/>
      <c r="B17" s="317"/>
      <c r="C17" s="318"/>
      <c r="D17" s="318"/>
      <c r="E17" s="318"/>
    </row>
    <row r="18" spans="1:5" ht="35.25" customHeight="1">
      <c r="A18" s="321" t="s">
        <v>175</v>
      </c>
      <c r="B18" s="317" t="s">
        <v>21</v>
      </c>
      <c r="C18" s="318">
        <v>8500</v>
      </c>
      <c r="D18" s="318">
        <v>8500</v>
      </c>
      <c r="E18" s="318">
        <v>8500</v>
      </c>
    </row>
    <row r="19" spans="1:5" ht="64.5" customHeight="1">
      <c r="A19" s="321"/>
      <c r="B19" s="317"/>
      <c r="C19" s="318"/>
      <c r="D19" s="318"/>
      <c r="E19" s="318"/>
    </row>
    <row r="20" spans="1:5" ht="15">
      <c r="A20" s="321" t="s">
        <v>179</v>
      </c>
      <c r="B20" s="317" t="s">
        <v>22</v>
      </c>
      <c r="C20" s="318">
        <v>100000</v>
      </c>
      <c r="D20" s="318">
        <v>100000</v>
      </c>
      <c r="E20" s="318">
        <v>100000</v>
      </c>
    </row>
    <row r="21" spans="1:5" ht="24" customHeight="1">
      <c r="A21" s="321"/>
      <c r="B21" s="317"/>
      <c r="C21" s="318"/>
      <c r="D21" s="318"/>
      <c r="E21" s="318"/>
    </row>
    <row r="22" spans="1:5" ht="22.5" customHeight="1">
      <c r="A22" s="321" t="s">
        <v>178</v>
      </c>
      <c r="B22" s="317" t="s">
        <v>177</v>
      </c>
      <c r="C22" s="318">
        <v>10000</v>
      </c>
      <c r="D22" s="318">
        <v>10000</v>
      </c>
      <c r="E22" s="318">
        <v>10000</v>
      </c>
    </row>
    <row r="23" spans="1:5" ht="15">
      <c r="A23" s="321"/>
      <c r="B23" s="317"/>
      <c r="C23" s="318"/>
      <c r="D23" s="318"/>
      <c r="E23" s="318"/>
    </row>
    <row r="24" spans="1:5" ht="35.25" customHeight="1">
      <c r="A24" s="321" t="s">
        <v>183</v>
      </c>
      <c r="B24" s="317" t="s">
        <v>23</v>
      </c>
      <c r="C24" s="318">
        <v>10000</v>
      </c>
      <c r="D24" s="318">
        <v>10000</v>
      </c>
      <c r="E24" s="318">
        <v>10000</v>
      </c>
    </row>
    <row r="25" spans="1:5" ht="44.25" customHeight="1">
      <c r="A25" s="321"/>
      <c r="B25" s="317"/>
      <c r="C25" s="318"/>
      <c r="D25" s="318"/>
      <c r="E25" s="318"/>
    </row>
    <row r="26" spans="1:5" ht="57" customHeight="1">
      <c r="A26" s="94" t="s">
        <v>180</v>
      </c>
      <c r="B26" s="100" t="s">
        <v>181</v>
      </c>
      <c r="C26" s="104">
        <v>90000</v>
      </c>
      <c r="D26" s="104">
        <v>90000</v>
      </c>
      <c r="E26" s="104">
        <v>90000</v>
      </c>
    </row>
    <row r="27" spans="1:5" ht="75.75" customHeight="1">
      <c r="A27" s="94" t="s">
        <v>182</v>
      </c>
      <c r="B27" s="100" t="s">
        <v>24</v>
      </c>
      <c r="C27" s="104">
        <v>90000</v>
      </c>
      <c r="D27" s="104">
        <v>90000</v>
      </c>
      <c r="E27" s="104">
        <v>90000</v>
      </c>
    </row>
    <row r="28" spans="1:5" ht="37.5">
      <c r="A28" s="97" t="s">
        <v>184</v>
      </c>
      <c r="B28" s="101" t="s">
        <v>185</v>
      </c>
      <c r="C28" s="103">
        <f>C29</f>
        <v>3574543.33</v>
      </c>
      <c r="D28" s="103">
        <f>SUM(D30+D39+D42+D48)</f>
        <v>3085100</v>
      </c>
      <c r="E28" s="103">
        <f>SUM(E30+E39+E42+E48)+E38</f>
        <v>4343060</v>
      </c>
    </row>
    <row r="29" spans="1:5" ht="100.5" customHeight="1">
      <c r="A29" s="97" t="s">
        <v>187</v>
      </c>
      <c r="B29" s="101" t="s">
        <v>186</v>
      </c>
      <c r="C29" s="103">
        <f>C30+C38+C39+C42+C48+C36</f>
        <v>3574543.33</v>
      </c>
      <c r="D29" s="103">
        <f>D30+D39+D42+D48</f>
        <v>3085100</v>
      </c>
      <c r="E29" s="103">
        <f>E30+E39+E42+E48+E38</f>
        <v>4343060</v>
      </c>
    </row>
    <row r="30" spans="1:5" ht="15">
      <c r="A30" s="321" t="s">
        <v>188</v>
      </c>
      <c r="B30" s="317" t="s">
        <v>25</v>
      </c>
      <c r="C30" s="318">
        <f>C32</f>
        <v>3088700</v>
      </c>
      <c r="D30" s="318">
        <v>3023900</v>
      </c>
      <c r="E30" s="318">
        <v>3015100</v>
      </c>
    </row>
    <row r="31" spans="1:5" ht="23.25" customHeight="1">
      <c r="A31" s="321"/>
      <c r="B31" s="317"/>
      <c r="C31" s="318"/>
      <c r="D31" s="318"/>
      <c r="E31" s="318"/>
    </row>
    <row r="32" spans="1:5" ht="15">
      <c r="A32" s="321" t="s">
        <v>189</v>
      </c>
      <c r="B32" s="317" t="s">
        <v>26</v>
      </c>
      <c r="C32" s="318">
        <v>3088700</v>
      </c>
      <c r="D32" s="318">
        <v>3023900</v>
      </c>
      <c r="E32" s="318">
        <v>3015100</v>
      </c>
    </row>
    <row r="33" spans="1:5" ht="28.5" customHeight="1">
      <c r="A33" s="321"/>
      <c r="B33" s="317"/>
      <c r="C33" s="318"/>
      <c r="D33" s="318"/>
      <c r="E33" s="318"/>
    </row>
    <row r="34" spans="1:5" ht="15">
      <c r="A34" s="321" t="s">
        <v>190</v>
      </c>
      <c r="B34" s="317" t="s">
        <v>27</v>
      </c>
      <c r="C34" s="318">
        <f>C32</f>
        <v>3088700</v>
      </c>
      <c r="D34" s="318">
        <v>3023900</v>
      </c>
      <c r="E34" s="318">
        <v>3015100</v>
      </c>
    </row>
    <row r="35" spans="1:5" ht="44.25" customHeight="1">
      <c r="A35" s="321"/>
      <c r="B35" s="317"/>
      <c r="C35" s="318"/>
      <c r="D35" s="318"/>
      <c r="E35" s="318"/>
    </row>
    <row r="36" spans="1:5" ht="44.25" customHeight="1">
      <c r="A36" s="120" t="s">
        <v>224</v>
      </c>
      <c r="B36" s="93" t="s">
        <v>226</v>
      </c>
      <c r="C36" s="104">
        <v>63210</v>
      </c>
      <c r="D36" s="104">
        <v>0</v>
      </c>
      <c r="E36" s="104">
        <v>0</v>
      </c>
    </row>
    <row r="37" spans="1:5" ht="44.25" customHeight="1">
      <c r="A37" s="120" t="s">
        <v>225</v>
      </c>
      <c r="B37" s="93" t="s">
        <v>227</v>
      </c>
      <c r="C37" s="104">
        <v>63210</v>
      </c>
      <c r="D37" s="104">
        <v>0</v>
      </c>
      <c r="E37" s="104">
        <v>0</v>
      </c>
    </row>
    <row r="38" spans="1:5" ht="150">
      <c r="A38" s="111" t="s">
        <v>216</v>
      </c>
      <c r="B38" s="93" t="s">
        <v>30</v>
      </c>
      <c r="C38" s="112">
        <v>0</v>
      </c>
      <c r="D38" s="112">
        <v>0</v>
      </c>
      <c r="E38" s="104">
        <v>1264560</v>
      </c>
    </row>
    <row r="39" spans="1:5" ht="75">
      <c r="A39" s="108" t="s">
        <v>191</v>
      </c>
      <c r="B39" s="109" t="s">
        <v>194</v>
      </c>
      <c r="C39" s="110">
        <v>272779</v>
      </c>
      <c r="D39" s="110">
        <f>D40</f>
        <v>0</v>
      </c>
      <c r="E39" s="110">
        <f>E40</f>
        <v>0</v>
      </c>
    </row>
    <row r="40" spans="1:5" ht="37.5">
      <c r="A40" s="87" t="s">
        <v>192</v>
      </c>
      <c r="B40" s="98" t="s">
        <v>195</v>
      </c>
      <c r="C40" s="104">
        <v>272779</v>
      </c>
      <c r="D40" s="104">
        <v>0</v>
      </c>
      <c r="E40" s="104">
        <v>0</v>
      </c>
    </row>
    <row r="41" spans="1:5" ht="37.5">
      <c r="A41" s="87" t="s">
        <v>193</v>
      </c>
      <c r="B41" s="98" t="s">
        <v>196</v>
      </c>
      <c r="C41" s="104">
        <v>272779</v>
      </c>
      <c r="D41" s="104">
        <v>0</v>
      </c>
      <c r="E41" s="104">
        <v>0</v>
      </c>
    </row>
    <row r="42" spans="1:5" ht="15" customHeight="1">
      <c r="A42" s="316" t="s">
        <v>202</v>
      </c>
      <c r="B42" s="317" t="s">
        <v>197</v>
      </c>
      <c r="C42" s="318">
        <f>C44+C46</f>
        <v>61759.63</v>
      </c>
      <c r="D42" s="318">
        <f>D44+D46</f>
        <v>61200</v>
      </c>
      <c r="E42" s="318">
        <f>E44+E46</f>
        <v>63400</v>
      </c>
    </row>
    <row r="43" spans="1:5" ht="30" customHeight="1">
      <c r="A43" s="316"/>
      <c r="B43" s="317"/>
      <c r="C43" s="318"/>
      <c r="D43" s="318"/>
      <c r="E43" s="318"/>
    </row>
    <row r="44" spans="1:5" ht="102" customHeight="1">
      <c r="A44" s="87" t="s">
        <v>200</v>
      </c>
      <c r="B44" s="98" t="s">
        <v>198</v>
      </c>
      <c r="C44" s="104">
        <f>C45</f>
        <v>60600</v>
      </c>
      <c r="D44" s="104">
        <f>D45</f>
        <v>61200</v>
      </c>
      <c r="E44" s="104">
        <f>E45</f>
        <v>63400</v>
      </c>
    </row>
    <row r="45" spans="1:5" ht="99" customHeight="1">
      <c r="A45" s="87" t="s">
        <v>201</v>
      </c>
      <c r="B45" s="98" t="s">
        <v>199</v>
      </c>
      <c r="C45" s="104">
        <v>60600</v>
      </c>
      <c r="D45" s="104">
        <v>61200</v>
      </c>
      <c r="E45" s="104">
        <v>63400</v>
      </c>
    </row>
    <row r="46" spans="1:5" ht="142.5" customHeight="1">
      <c r="A46" s="87" t="s">
        <v>205</v>
      </c>
      <c r="B46" s="102" t="s">
        <v>203</v>
      </c>
      <c r="C46" s="104">
        <f>C47</f>
        <v>1159.63</v>
      </c>
      <c r="D46" s="104">
        <v>0</v>
      </c>
      <c r="E46" s="104">
        <v>0</v>
      </c>
    </row>
    <row r="47" spans="1:5" ht="99" customHeight="1">
      <c r="A47" s="87" t="s">
        <v>206</v>
      </c>
      <c r="B47" s="102" t="s">
        <v>204</v>
      </c>
      <c r="C47" s="104">
        <v>1159.63</v>
      </c>
      <c r="D47" s="104">
        <v>0</v>
      </c>
      <c r="E47" s="104">
        <v>0</v>
      </c>
    </row>
    <row r="48" spans="1:5" ht="37.5">
      <c r="A48" s="97" t="s">
        <v>210</v>
      </c>
      <c r="B48" s="101" t="s">
        <v>207</v>
      </c>
      <c r="C48" s="103">
        <f>C49</f>
        <v>88094.7</v>
      </c>
      <c r="D48" s="103">
        <v>0</v>
      </c>
      <c r="E48" s="103">
        <v>0</v>
      </c>
    </row>
    <row r="49" spans="1:5" ht="150">
      <c r="A49" s="87" t="s">
        <v>211</v>
      </c>
      <c r="B49" s="102" t="s">
        <v>208</v>
      </c>
      <c r="C49" s="104">
        <f>C50</f>
        <v>88094.7</v>
      </c>
      <c r="D49" s="104">
        <v>0</v>
      </c>
      <c r="E49" s="104">
        <v>0</v>
      </c>
    </row>
    <row r="50" spans="1:5" ht="153.75" customHeight="1">
      <c r="A50" s="87" t="s">
        <v>212</v>
      </c>
      <c r="B50" s="102" t="s">
        <v>209</v>
      </c>
      <c r="C50" s="104">
        <v>88094.7</v>
      </c>
      <c r="D50" s="104">
        <v>0</v>
      </c>
      <c r="E50" s="104">
        <v>0</v>
      </c>
    </row>
    <row r="51" spans="1:5" ht="18.75">
      <c r="A51" s="96" t="s">
        <v>28</v>
      </c>
      <c r="B51" s="96"/>
      <c r="C51" s="103">
        <f>C10+C28</f>
        <v>3723043.33</v>
      </c>
      <c r="D51" s="103">
        <f>D10+D28</f>
        <v>3233600</v>
      </c>
      <c r="E51" s="103">
        <f>E10+E28</f>
        <v>4491560</v>
      </c>
    </row>
  </sheetData>
  <sheetProtection/>
  <mergeCells count="55">
    <mergeCell ref="B6:B8"/>
    <mergeCell ref="C6:E6"/>
    <mergeCell ref="C7:E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D32:D33"/>
    <mergeCell ref="E32:E33"/>
    <mergeCell ref="A34:A35"/>
    <mergeCell ref="B34:B35"/>
    <mergeCell ref="C34:C35"/>
    <mergeCell ref="D34:D35"/>
    <mergeCell ref="E34:E35"/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89" zoomScaleNormal="89" workbookViewId="0" topLeftCell="A7">
      <selection activeCell="A13" sqref="A13"/>
    </sheetView>
  </sheetViews>
  <sheetFormatPr defaultColWidth="9.140625" defaultRowHeight="15"/>
  <cols>
    <col min="1" max="1" width="110.421875" style="3" customWidth="1"/>
    <col min="2" max="2" width="20.28125" style="3" customWidth="1"/>
    <col min="3" max="4" width="19.8515625" style="3" customWidth="1"/>
    <col min="5" max="16384" width="9.140625" style="3" customWidth="1"/>
  </cols>
  <sheetData>
    <row r="1" spans="2:4" ht="37.5" customHeight="1">
      <c r="B1"/>
      <c r="C1" s="286"/>
      <c r="D1" s="285" t="s">
        <v>397</v>
      </c>
    </row>
    <row r="2" spans="1:4" ht="21" customHeight="1">
      <c r="A2" s="2"/>
      <c r="B2" s="285"/>
      <c r="C2" s="285"/>
      <c r="D2" s="287" t="s">
        <v>1</v>
      </c>
    </row>
    <row r="3" spans="1:4" s="4" customFormat="1" ht="39" customHeight="1">
      <c r="A3" s="331" t="s">
        <v>403</v>
      </c>
      <c r="B3" s="331"/>
      <c r="C3" s="331"/>
      <c r="D3" s="331"/>
    </row>
    <row r="4" spans="1:2" ht="17.25" customHeight="1">
      <c r="A4" s="332"/>
      <c r="B4" s="332"/>
    </row>
    <row r="5" spans="1:4" s="6" customFormat="1" ht="27.75" customHeight="1">
      <c r="A5" s="333" t="s">
        <v>3</v>
      </c>
      <c r="B5" s="334" t="s">
        <v>2</v>
      </c>
      <c r="C5" s="334"/>
      <c r="D5" s="334"/>
    </row>
    <row r="6" spans="1:4" s="6" customFormat="1" ht="27.75" customHeight="1">
      <c r="A6" s="333"/>
      <c r="B6" s="5" t="s">
        <v>348</v>
      </c>
      <c r="C6" s="5" t="s">
        <v>367</v>
      </c>
      <c r="D6" s="5" t="s">
        <v>404</v>
      </c>
    </row>
    <row r="7" spans="1:4" s="9" customFormat="1" ht="22.5" customHeight="1">
      <c r="A7" s="7" t="s">
        <v>0</v>
      </c>
      <c r="B7" s="8">
        <v>2</v>
      </c>
      <c r="C7" s="5">
        <v>3</v>
      </c>
      <c r="D7" s="5">
        <v>4</v>
      </c>
    </row>
    <row r="8" spans="1:4" s="10" customFormat="1" ht="33.75" customHeight="1">
      <c r="A8" s="11" t="s">
        <v>4</v>
      </c>
      <c r="B8" s="26">
        <f>SUM(B9+B12+B14)</f>
        <v>4209416.23</v>
      </c>
      <c r="C8" s="26">
        <f>SUM(C9+C12+C14)</f>
        <v>2659100</v>
      </c>
      <c r="D8" s="26">
        <f>SUM(D9+D12+D14)</f>
        <v>2575200</v>
      </c>
    </row>
    <row r="9" spans="1:4" s="13" customFormat="1" ht="25.5" customHeight="1">
      <c r="A9" s="11" t="s">
        <v>5</v>
      </c>
      <c r="B9" s="12">
        <f>B10+B11</f>
        <v>3822327.23</v>
      </c>
      <c r="C9" s="12">
        <f>C10+C11</f>
        <v>2538500</v>
      </c>
      <c r="D9" s="12">
        <f>D10+D11</f>
        <v>2450400</v>
      </c>
    </row>
    <row r="10" spans="1:4" s="6" customFormat="1" ht="42" customHeight="1">
      <c r="A10" s="14" t="s">
        <v>369</v>
      </c>
      <c r="B10" s="1">
        <v>3214000</v>
      </c>
      <c r="C10" s="1">
        <v>2538500</v>
      </c>
      <c r="D10" s="1">
        <v>2450400</v>
      </c>
    </row>
    <row r="11" spans="1:4" s="6" customFormat="1" ht="40.5" customHeight="1">
      <c r="A11" s="14" t="s">
        <v>370</v>
      </c>
      <c r="B11" s="1">
        <v>608327.23</v>
      </c>
      <c r="C11" s="1">
        <v>0</v>
      </c>
      <c r="D11" s="1">
        <v>0</v>
      </c>
    </row>
    <row r="12" spans="1:4" s="6" customFormat="1" ht="30" customHeight="1">
      <c r="A12" s="15" t="s">
        <v>6</v>
      </c>
      <c r="B12" s="12">
        <f>B13</f>
        <v>115400</v>
      </c>
      <c r="C12" s="12">
        <f>C13</f>
        <v>120600</v>
      </c>
      <c r="D12" s="12">
        <f>D13</f>
        <v>124800</v>
      </c>
    </row>
    <row r="13" spans="1:4" ht="58.5" customHeight="1">
      <c r="A13" s="16" t="s">
        <v>422</v>
      </c>
      <c r="B13" s="1">
        <v>115400</v>
      </c>
      <c r="C13" s="1">
        <v>120600</v>
      </c>
      <c r="D13" s="1">
        <v>124800</v>
      </c>
    </row>
    <row r="14" spans="1:4" s="28" customFormat="1" ht="25.5" customHeight="1">
      <c r="A14" s="27" t="s">
        <v>8</v>
      </c>
      <c r="B14" s="12">
        <f>SUM(B15:B15)</f>
        <v>271689</v>
      </c>
      <c r="C14" s="12">
        <f>C15</f>
        <v>0</v>
      </c>
      <c r="D14" s="12">
        <f>D15</f>
        <v>0</v>
      </c>
    </row>
    <row r="15" spans="1:4" ht="41.25" customHeight="1">
      <c r="A15" s="16" t="s">
        <v>364</v>
      </c>
      <c r="B15" s="1">
        <v>271689</v>
      </c>
      <c r="C15" s="1">
        <v>0</v>
      </c>
      <c r="D15" s="1">
        <v>0</v>
      </c>
    </row>
    <row r="16" spans="1:4" s="28" customFormat="1" ht="47.25" customHeight="1">
      <c r="A16" s="27" t="s">
        <v>9</v>
      </c>
      <c r="B16" s="12">
        <f aca="true" t="shared" si="0" ref="B16:D17">B17</f>
        <v>1049793.27</v>
      </c>
      <c r="C16" s="12">
        <f t="shared" si="0"/>
        <v>943448.05</v>
      </c>
      <c r="D16" s="12">
        <f t="shared" si="0"/>
        <v>943448.05</v>
      </c>
    </row>
    <row r="17" spans="1:4" s="18" customFormat="1" ht="19.5" customHeight="1">
      <c r="A17" s="27" t="s">
        <v>244</v>
      </c>
      <c r="B17" s="12">
        <f t="shared" si="0"/>
        <v>1049793.27</v>
      </c>
      <c r="C17" s="12">
        <f t="shared" si="0"/>
        <v>943448.05</v>
      </c>
      <c r="D17" s="12">
        <f t="shared" si="0"/>
        <v>943448.05</v>
      </c>
    </row>
    <row r="18" spans="1:4" s="21" customFormat="1" ht="75">
      <c r="A18" s="16" t="s">
        <v>365</v>
      </c>
      <c r="B18" s="1">
        <v>1049793.27</v>
      </c>
      <c r="C18" s="1">
        <v>943448.05</v>
      </c>
      <c r="D18" s="1">
        <v>943448.05</v>
      </c>
    </row>
    <row r="19" spans="1:4" ht="18.75">
      <c r="A19" s="11" t="s">
        <v>7</v>
      </c>
      <c r="B19" s="26">
        <f>B16+B8</f>
        <v>5259209.5</v>
      </c>
      <c r="C19" s="26">
        <f>SUM(C8+C16)</f>
        <v>3602548.05</v>
      </c>
      <c r="D19" s="26">
        <f>SUM(D8+D16)</f>
        <v>3518648.05</v>
      </c>
    </row>
    <row r="20" ht="18.75">
      <c r="A20" s="17"/>
    </row>
    <row r="21" spans="1:3" s="23" customFormat="1" ht="15.75">
      <c r="A21" s="19"/>
      <c r="B21" s="22"/>
      <c r="C21" s="335"/>
    </row>
    <row r="22" spans="1:3" s="23" customFormat="1" ht="15.75">
      <c r="A22" s="19"/>
      <c r="B22" s="22"/>
      <c r="C22" s="336"/>
    </row>
    <row r="23" spans="1:3" s="23" customFormat="1" ht="15.75">
      <c r="A23" s="19"/>
      <c r="B23" s="20"/>
      <c r="C23" s="24"/>
    </row>
    <row r="24" spans="1:2" s="23" customFormat="1" ht="15.75">
      <c r="A24" s="19"/>
      <c r="B24" s="22"/>
    </row>
    <row r="25" ht="18.75">
      <c r="A25" s="17"/>
    </row>
    <row r="26" spans="1:2" ht="18.75">
      <c r="A26" s="17"/>
      <c r="B26" s="25"/>
    </row>
    <row r="27" ht="18.75">
      <c r="A27" s="17"/>
    </row>
    <row r="28" ht="18.75">
      <c r="A28" s="17"/>
    </row>
  </sheetData>
  <sheetProtection selectLockedCells="1" selectUnlockedCells="1"/>
  <mergeCells count="5">
    <mergeCell ref="A3:D3"/>
    <mergeCell ref="A4:B4"/>
    <mergeCell ref="A5:A6"/>
    <mergeCell ref="B5:D5"/>
    <mergeCell ref="C21:C2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4">
      <selection activeCell="A3" sqref="A3: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45" customHeight="1">
      <c r="E1" s="299" t="s">
        <v>398</v>
      </c>
      <c r="F1" s="299"/>
    </row>
    <row r="2" spans="3:6" ht="143.25" customHeight="1">
      <c r="C2" s="106"/>
      <c r="D2" s="106"/>
      <c r="E2" s="299" t="s">
        <v>406</v>
      </c>
      <c r="F2" s="299"/>
    </row>
    <row r="3" spans="1:6" s="35" customFormat="1" ht="58.5" customHeight="1">
      <c r="A3" s="337" t="s">
        <v>407</v>
      </c>
      <c r="B3" s="337"/>
      <c r="C3" s="337"/>
      <c r="D3" s="337"/>
      <c r="E3" s="337"/>
      <c r="F3" s="337"/>
    </row>
    <row r="4" ht="6" customHeight="1"/>
    <row r="5" spans="1:11" ht="39.75" customHeight="1">
      <c r="A5" s="338" t="s">
        <v>31</v>
      </c>
      <c r="B5" s="339"/>
      <c r="C5" s="344" t="s">
        <v>32</v>
      </c>
      <c r="D5" s="347" t="s">
        <v>29</v>
      </c>
      <c r="E5" s="347"/>
      <c r="F5" s="347"/>
      <c r="K5" s="36"/>
    </row>
    <row r="6" spans="1:6" ht="15">
      <c r="A6" s="340"/>
      <c r="B6" s="341"/>
      <c r="C6" s="345"/>
      <c r="D6" s="347"/>
      <c r="E6" s="347"/>
      <c r="F6" s="347"/>
    </row>
    <row r="7" spans="1:10" ht="15">
      <c r="A7" s="342"/>
      <c r="B7" s="343"/>
      <c r="C7" s="345"/>
      <c r="D7" s="347"/>
      <c r="E7" s="347"/>
      <c r="F7" s="347"/>
      <c r="J7" s="107"/>
    </row>
    <row r="8" spans="1:6" ht="85.5">
      <c r="A8" s="178" t="s">
        <v>33</v>
      </c>
      <c r="B8" s="178" t="s">
        <v>34</v>
      </c>
      <c r="C8" s="346"/>
      <c r="D8" s="178">
        <v>2023</v>
      </c>
      <c r="E8" s="178">
        <v>2024</v>
      </c>
      <c r="F8" s="178">
        <v>2025</v>
      </c>
    </row>
    <row r="9" spans="1:6" ht="15">
      <c r="A9" s="157">
        <v>1</v>
      </c>
      <c r="B9" s="157">
        <v>2</v>
      </c>
      <c r="C9" s="157">
        <v>3</v>
      </c>
      <c r="D9" s="157">
        <v>4</v>
      </c>
      <c r="E9" s="157">
        <v>5</v>
      </c>
      <c r="F9" s="157">
        <v>6</v>
      </c>
    </row>
    <row r="10" spans="1:6" ht="47.25">
      <c r="A10" s="171" t="s">
        <v>82</v>
      </c>
      <c r="B10" s="172" t="s">
        <v>250</v>
      </c>
      <c r="C10" s="173" t="s">
        <v>249</v>
      </c>
      <c r="D10" s="174">
        <v>0</v>
      </c>
      <c r="E10" s="174">
        <f>E11</f>
        <v>0</v>
      </c>
      <c r="F10" s="174">
        <f>F11</f>
        <v>0</v>
      </c>
    </row>
    <row r="11" spans="1:6" ht="47.25">
      <c r="A11" s="171" t="s">
        <v>82</v>
      </c>
      <c r="B11" s="105" t="s">
        <v>35</v>
      </c>
      <c r="C11" s="158" t="s">
        <v>396</v>
      </c>
      <c r="D11" s="152">
        <f>D12+D21</f>
        <v>0</v>
      </c>
      <c r="E11" s="152">
        <f>E12+E21</f>
        <v>0</v>
      </c>
      <c r="F11" s="152">
        <f>F12+F21</f>
        <v>0</v>
      </c>
    </row>
    <row r="12" spans="1:6" ht="38.25" customHeight="1">
      <c r="A12" s="156" t="s">
        <v>82</v>
      </c>
      <c r="B12" s="175" t="s">
        <v>37</v>
      </c>
      <c r="C12" s="176" t="s">
        <v>253</v>
      </c>
      <c r="D12" s="177">
        <f aca="true" t="shared" si="0" ref="D12:F15">D13</f>
        <v>-5579209.5</v>
      </c>
      <c r="E12" s="177">
        <f t="shared" si="0"/>
        <v>-3922548.05</v>
      </c>
      <c r="F12" s="177">
        <f t="shared" si="0"/>
        <v>-3838648.05</v>
      </c>
    </row>
    <row r="13" spans="1:6" ht="36" customHeight="1">
      <c r="A13" s="156" t="s">
        <v>82</v>
      </c>
      <c r="B13" s="175" t="s">
        <v>38</v>
      </c>
      <c r="C13" s="176" t="s">
        <v>254</v>
      </c>
      <c r="D13" s="177">
        <f t="shared" si="0"/>
        <v>-5579209.5</v>
      </c>
      <c r="E13" s="177">
        <f t="shared" si="0"/>
        <v>-3922548.05</v>
      </c>
      <c r="F13" s="177">
        <f t="shared" si="0"/>
        <v>-3838648.05</v>
      </c>
    </row>
    <row r="14" spans="1:6" ht="36.75" customHeight="1">
      <c r="A14" s="156" t="s">
        <v>82</v>
      </c>
      <c r="B14" s="175" t="s">
        <v>39</v>
      </c>
      <c r="C14" s="176" t="s">
        <v>251</v>
      </c>
      <c r="D14" s="177">
        <f t="shared" si="0"/>
        <v>-5579209.5</v>
      </c>
      <c r="E14" s="177">
        <f t="shared" si="0"/>
        <v>-3922548.05</v>
      </c>
      <c r="F14" s="177">
        <f t="shared" si="0"/>
        <v>-3838648.05</v>
      </c>
    </row>
    <row r="15" spans="1:6" ht="47.25">
      <c r="A15" s="156" t="s">
        <v>82</v>
      </c>
      <c r="B15" s="175" t="s">
        <v>40</v>
      </c>
      <c r="C15" s="176" t="s">
        <v>255</v>
      </c>
      <c r="D15" s="177">
        <f t="shared" si="0"/>
        <v>-5579209.5</v>
      </c>
      <c r="E15" s="177">
        <f t="shared" si="0"/>
        <v>-3922548.05</v>
      </c>
      <c r="F15" s="177">
        <f t="shared" si="0"/>
        <v>-3838648.05</v>
      </c>
    </row>
    <row r="16" spans="1:6" ht="47.25">
      <c r="A16" s="156" t="s">
        <v>145</v>
      </c>
      <c r="B16" s="175" t="s">
        <v>40</v>
      </c>
      <c r="C16" s="176" t="s">
        <v>255</v>
      </c>
      <c r="D16" s="177">
        <v>-5579209.5</v>
      </c>
      <c r="E16" s="177">
        <v>-3922548.05</v>
      </c>
      <c r="F16" s="177">
        <v>-3838648.05</v>
      </c>
    </row>
    <row r="17" spans="1:6" ht="38.25" customHeight="1">
      <c r="A17" s="156" t="s">
        <v>82</v>
      </c>
      <c r="B17" s="175" t="s">
        <v>262</v>
      </c>
      <c r="C17" s="176" t="s">
        <v>256</v>
      </c>
      <c r="D17" s="177">
        <f aca="true" t="shared" si="1" ref="D17:F20">D18</f>
        <v>5579209.5</v>
      </c>
      <c r="E17" s="177">
        <f t="shared" si="1"/>
        <v>3922548.05</v>
      </c>
      <c r="F17" s="177">
        <f t="shared" si="1"/>
        <v>3838648.05</v>
      </c>
    </row>
    <row r="18" spans="1:6" ht="36.75" customHeight="1">
      <c r="A18" s="156" t="s">
        <v>82</v>
      </c>
      <c r="B18" s="175" t="s">
        <v>261</v>
      </c>
      <c r="C18" s="176" t="s">
        <v>257</v>
      </c>
      <c r="D18" s="177">
        <f t="shared" si="1"/>
        <v>5579209.5</v>
      </c>
      <c r="E18" s="177">
        <f t="shared" si="1"/>
        <v>3922548.05</v>
      </c>
      <c r="F18" s="177">
        <f t="shared" si="1"/>
        <v>3838648.05</v>
      </c>
    </row>
    <row r="19" spans="1:6" ht="47.25">
      <c r="A19" s="156" t="s">
        <v>82</v>
      </c>
      <c r="B19" s="175" t="s">
        <v>260</v>
      </c>
      <c r="C19" s="176" t="s">
        <v>252</v>
      </c>
      <c r="D19" s="177">
        <f t="shared" si="1"/>
        <v>5579209.5</v>
      </c>
      <c r="E19" s="177">
        <f t="shared" si="1"/>
        <v>3922548.05</v>
      </c>
      <c r="F19" s="177">
        <f t="shared" si="1"/>
        <v>3838648.05</v>
      </c>
    </row>
    <row r="20" spans="1:6" ht="54" customHeight="1">
      <c r="A20" s="156" t="s">
        <v>82</v>
      </c>
      <c r="B20" s="175" t="s">
        <v>259</v>
      </c>
      <c r="C20" s="176" t="s">
        <v>258</v>
      </c>
      <c r="D20" s="177">
        <f t="shared" si="1"/>
        <v>5579209.5</v>
      </c>
      <c r="E20" s="177">
        <f t="shared" si="1"/>
        <v>3922548.05</v>
      </c>
      <c r="F20" s="177">
        <f t="shared" si="1"/>
        <v>3838648.05</v>
      </c>
    </row>
    <row r="21" spans="1:6" ht="50.25" customHeight="1">
      <c r="A21" s="156" t="s">
        <v>145</v>
      </c>
      <c r="B21" s="175" t="s">
        <v>41</v>
      </c>
      <c r="C21" s="176" t="s">
        <v>258</v>
      </c>
      <c r="D21" s="177">
        <v>5579209.5</v>
      </c>
      <c r="E21" s="177">
        <v>3922548.05</v>
      </c>
      <c r="F21" s="177">
        <v>3838648.05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106"/>
      <c r="D1" s="106"/>
      <c r="E1" s="299" t="s">
        <v>330</v>
      </c>
      <c r="F1" s="299"/>
    </row>
    <row r="2" spans="1:6" s="35" customFormat="1" ht="34.5" customHeight="1">
      <c r="A2" s="337" t="s">
        <v>305</v>
      </c>
      <c r="B2" s="337"/>
      <c r="C2" s="337"/>
      <c r="D2" s="337"/>
      <c r="E2" s="337"/>
      <c r="F2" s="337"/>
    </row>
    <row r="3" ht="6" customHeight="1"/>
    <row r="4" spans="1:11" ht="39.75" customHeight="1">
      <c r="A4" s="338" t="s">
        <v>31</v>
      </c>
      <c r="B4" s="339"/>
      <c r="C4" s="344" t="s">
        <v>32</v>
      </c>
      <c r="D4" s="347" t="s">
        <v>29</v>
      </c>
      <c r="E4" s="347"/>
      <c r="F4" s="347"/>
      <c r="K4" s="36"/>
    </row>
    <row r="5" spans="1:6" ht="15">
      <c r="A5" s="340"/>
      <c r="B5" s="341"/>
      <c r="C5" s="345"/>
      <c r="D5" s="347"/>
      <c r="E5" s="347"/>
      <c r="F5" s="347"/>
    </row>
    <row r="6" spans="1:10" ht="15">
      <c r="A6" s="342"/>
      <c r="B6" s="343"/>
      <c r="C6" s="345"/>
      <c r="D6" s="347"/>
      <c r="E6" s="347"/>
      <c r="F6" s="347"/>
      <c r="J6" s="107"/>
    </row>
    <row r="7" spans="1:6" ht="85.5">
      <c r="A7" s="178" t="s">
        <v>33</v>
      </c>
      <c r="B7" s="178" t="s">
        <v>34</v>
      </c>
      <c r="C7" s="346"/>
      <c r="D7" s="178">
        <v>2020</v>
      </c>
      <c r="E7" s="178">
        <v>2021</v>
      </c>
      <c r="F7" s="178">
        <v>2022</v>
      </c>
    </row>
    <row r="8" spans="1:6" ht="15">
      <c r="A8" s="157">
        <v>1</v>
      </c>
      <c r="B8" s="157">
        <v>2</v>
      </c>
      <c r="C8" s="157">
        <v>3</v>
      </c>
      <c r="D8" s="157">
        <v>4</v>
      </c>
      <c r="E8" s="157">
        <v>5</v>
      </c>
      <c r="F8" s="157">
        <v>6</v>
      </c>
    </row>
    <row r="9" spans="1:6" ht="47.25">
      <c r="A9" s="171" t="s">
        <v>82</v>
      </c>
      <c r="B9" s="172" t="s">
        <v>250</v>
      </c>
      <c r="C9" s="173" t="s">
        <v>249</v>
      </c>
      <c r="D9" s="174">
        <v>0</v>
      </c>
      <c r="E9" s="174">
        <f>E10</f>
        <v>0</v>
      </c>
      <c r="F9" s="174">
        <f>F10</f>
        <v>0</v>
      </c>
    </row>
    <row r="10" spans="1:6" ht="47.25">
      <c r="A10" s="171" t="s">
        <v>82</v>
      </c>
      <c r="B10" s="105" t="s">
        <v>35</v>
      </c>
      <c r="C10" s="158" t="s">
        <v>36</v>
      </c>
      <c r="D10" s="159">
        <v>0</v>
      </c>
      <c r="E10" s="159">
        <v>0</v>
      </c>
      <c r="F10" s="159">
        <v>0</v>
      </c>
    </row>
    <row r="11" spans="1:6" ht="38.25" customHeight="1">
      <c r="A11" s="156" t="s">
        <v>82</v>
      </c>
      <c r="B11" s="175" t="s">
        <v>37</v>
      </c>
      <c r="C11" s="176" t="s">
        <v>253</v>
      </c>
      <c r="D11" s="177">
        <f aca="true" t="shared" si="0" ref="D11:F14">D12</f>
        <v>-3926993.54</v>
      </c>
      <c r="E11" s="177">
        <f t="shared" si="0"/>
        <v>-3069000</v>
      </c>
      <c r="F11" s="177">
        <f t="shared" si="0"/>
        <v>-2917600</v>
      </c>
    </row>
    <row r="12" spans="1:6" ht="36" customHeight="1">
      <c r="A12" s="156" t="s">
        <v>82</v>
      </c>
      <c r="B12" s="175" t="s">
        <v>38</v>
      </c>
      <c r="C12" s="176" t="s">
        <v>254</v>
      </c>
      <c r="D12" s="177">
        <f t="shared" si="0"/>
        <v>-3926993.54</v>
      </c>
      <c r="E12" s="177">
        <f t="shared" si="0"/>
        <v>-3069000</v>
      </c>
      <c r="F12" s="177">
        <f t="shared" si="0"/>
        <v>-2917600</v>
      </c>
    </row>
    <row r="13" spans="1:6" ht="36.75" customHeight="1">
      <c r="A13" s="156" t="s">
        <v>82</v>
      </c>
      <c r="B13" s="175" t="s">
        <v>39</v>
      </c>
      <c r="C13" s="176" t="s">
        <v>251</v>
      </c>
      <c r="D13" s="177">
        <f t="shared" si="0"/>
        <v>-3926993.54</v>
      </c>
      <c r="E13" s="177">
        <f t="shared" si="0"/>
        <v>-3069000</v>
      </c>
      <c r="F13" s="177">
        <f t="shared" si="0"/>
        <v>-2917600</v>
      </c>
    </row>
    <row r="14" spans="1:6" ht="47.25">
      <c r="A14" s="156" t="s">
        <v>82</v>
      </c>
      <c r="B14" s="175" t="s">
        <v>40</v>
      </c>
      <c r="C14" s="176" t="s">
        <v>255</v>
      </c>
      <c r="D14" s="177">
        <f t="shared" si="0"/>
        <v>-3926993.54</v>
      </c>
      <c r="E14" s="177">
        <f t="shared" si="0"/>
        <v>-3069000</v>
      </c>
      <c r="F14" s="177">
        <f t="shared" si="0"/>
        <v>-2917600</v>
      </c>
    </row>
    <row r="15" spans="1:6" ht="47.25">
      <c r="A15" s="156" t="s">
        <v>145</v>
      </c>
      <c r="B15" s="175" t="s">
        <v>40</v>
      </c>
      <c r="C15" s="176" t="s">
        <v>255</v>
      </c>
      <c r="D15" s="177">
        <v>-3926993.54</v>
      </c>
      <c r="E15" s="177">
        <v>-3069000</v>
      </c>
      <c r="F15" s="177">
        <v>-2917600</v>
      </c>
    </row>
    <row r="16" spans="1:6" ht="38.25" customHeight="1">
      <c r="A16" s="156" t="s">
        <v>82</v>
      </c>
      <c r="B16" s="175" t="s">
        <v>262</v>
      </c>
      <c r="C16" s="176" t="s">
        <v>256</v>
      </c>
      <c r="D16" s="177">
        <f aca="true" t="shared" si="1" ref="D16:F19">D17</f>
        <v>3926993.54</v>
      </c>
      <c r="E16" s="177">
        <f t="shared" si="1"/>
        <v>3069000</v>
      </c>
      <c r="F16" s="177">
        <f t="shared" si="1"/>
        <v>2917600</v>
      </c>
    </row>
    <row r="17" spans="1:6" ht="36.75" customHeight="1">
      <c r="A17" s="156" t="s">
        <v>82</v>
      </c>
      <c r="B17" s="175" t="s">
        <v>261</v>
      </c>
      <c r="C17" s="176" t="s">
        <v>257</v>
      </c>
      <c r="D17" s="177">
        <f t="shared" si="1"/>
        <v>3926993.54</v>
      </c>
      <c r="E17" s="177">
        <f t="shared" si="1"/>
        <v>3069000</v>
      </c>
      <c r="F17" s="177">
        <f t="shared" si="1"/>
        <v>2917600</v>
      </c>
    </row>
    <row r="18" spans="1:6" ht="47.25">
      <c r="A18" s="156" t="s">
        <v>82</v>
      </c>
      <c r="B18" s="175" t="s">
        <v>260</v>
      </c>
      <c r="C18" s="176" t="s">
        <v>252</v>
      </c>
      <c r="D18" s="177">
        <f t="shared" si="1"/>
        <v>3926993.54</v>
      </c>
      <c r="E18" s="177">
        <f t="shared" si="1"/>
        <v>3069000</v>
      </c>
      <c r="F18" s="177">
        <f t="shared" si="1"/>
        <v>2917600</v>
      </c>
    </row>
    <row r="19" spans="1:6" ht="54" customHeight="1">
      <c r="A19" s="156" t="s">
        <v>82</v>
      </c>
      <c r="B19" s="175" t="s">
        <v>259</v>
      </c>
      <c r="C19" s="176" t="s">
        <v>258</v>
      </c>
      <c r="D19" s="177">
        <f t="shared" si="1"/>
        <v>3926993.54</v>
      </c>
      <c r="E19" s="177">
        <f t="shared" si="1"/>
        <v>3069000</v>
      </c>
      <c r="F19" s="177">
        <f t="shared" si="1"/>
        <v>2917600</v>
      </c>
    </row>
    <row r="20" spans="1:6" ht="50.25" customHeight="1">
      <c r="A20" s="156" t="s">
        <v>145</v>
      </c>
      <c r="B20" s="175" t="s">
        <v>41</v>
      </c>
      <c r="C20" s="176" t="s">
        <v>258</v>
      </c>
      <c r="D20" s="177">
        <v>3926993.54</v>
      </c>
      <c r="E20" s="177">
        <v>3069000</v>
      </c>
      <c r="F20" s="177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="90" zoomScaleNormal="90" zoomScalePageLayoutView="0" workbookViewId="0" topLeftCell="A65">
      <selection activeCell="A34" sqref="A34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  <col min="10" max="10" width="11.28125" style="0" bestFit="1" customWidth="1"/>
  </cols>
  <sheetData>
    <row r="1" spans="5:6" ht="45" customHeight="1">
      <c r="E1" s="299" t="s">
        <v>399</v>
      </c>
      <c r="F1" s="299"/>
    </row>
    <row r="2" spans="2:6" ht="115.5" customHeight="1">
      <c r="B2" s="205"/>
      <c r="C2" s="205"/>
      <c r="D2" s="299" t="s">
        <v>408</v>
      </c>
      <c r="E2" s="299"/>
      <c r="F2" s="299"/>
    </row>
    <row r="3" spans="1:6" ht="111" customHeight="1">
      <c r="A3" s="319" t="s">
        <v>409</v>
      </c>
      <c r="B3" s="319"/>
      <c r="C3" s="319"/>
      <c r="D3" s="319"/>
      <c r="E3" s="319"/>
      <c r="F3" s="319"/>
    </row>
    <row r="4" spans="1:4" ht="27" customHeight="1" hidden="1">
      <c r="A4" s="348"/>
      <c r="B4" s="349"/>
      <c r="C4" s="349"/>
      <c r="D4" s="349"/>
    </row>
    <row r="6" spans="1:6" s="37" customFormat="1" ht="39.75" customHeight="1">
      <c r="A6" s="350" t="s">
        <v>42</v>
      </c>
      <c r="B6" s="351" t="s">
        <v>43</v>
      </c>
      <c r="C6" s="352" t="s">
        <v>72</v>
      </c>
      <c r="D6" s="353" t="s">
        <v>358</v>
      </c>
      <c r="E6" s="354" t="s">
        <v>368</v>
      </c>
      <c r="F6" s="353" t="s">
        <v>410</v>
      </c>
    </row>
    <row r="7" spans="1:6" s="37" customFormat="1" ht="21" customHeight="1">
      <c r="A7" s="350"/>
      <c r="B7" s="351"/>
      <c r="C7" s="352"/>
      <c r="D7" s="353"/>
      <c r="E7" s="355"/>
      <c r="F7" s="355"/>
    </row>
    <row r="8" spans="1:6" s="37" customFormat="1" ht="15" customHeight="1">
      <c r="A8" s="38" t="s">
        <v>0</v>
      </c>
      <c r="B8" s="58" t="s">
        <v>411</v>
      </c>
      <c r="C8" s="58" t="s">
        <v>44</v>
      </c>
      <c r="D8" s="218" t="s">
        <v>45</v>
      </c>
      <c r="E8" s="288">
        <v>5</v>
      </c>
      <c r="F8" s="288">
        <v>6</v>
      </c>
    </row>
    <row r="9" spans="1:6" s="37" customFormat="1" ht="82.5">
      <c r="A9" s="39" t="s">
        <v>334</v>
      </c>
      <c r="B9" s="122" t="s">
        <v>228</v>
      </c>
      <c r="C9" s="123"/>
      <c r="D9" s="206">
        <f>D10+D19</f>
        <v>1886000</v>
      </c>
      <c r="E9" s="206">
        <f>E10+E19</f>
        <v>1287475</v>
      </c>
      <c r="F9" s="241">
        <f>F10+F19</f>
        <v>1286500</v>
      </c>
    </row>
    <row r="10" spans="1:6" s="37" customFormat="1" ht="103.5">
      <c r="A10" s="41" t="s">
        <v>229</v>
      </c>
      <c r="B10" s="122" t="s">
        <v>230</v>
      </c>
      <c r="C10" s="123"/>
      <c r="D10" s="206">
        <f>D11+D15+D17</f>
        <v>1856000</v>
      </c>
      <c r="E10" s="206">
        <f>E11+E15+E17</f>
        <v>1282475</v>
      </c>
      <c r="F10" s="242">
        <f>F11+F15+F17</f>
        <v>1281500</v>
      </c>
    </row>
    <row r="11" spans="1:6" s="37" customFormat="1" ht="82.5">
      <c r="A11" s="137" t="s">
        <v>157</v>
      </c>
      <c r="B11" s="144" t="s">
        <v>287</v>
      </c>
      <c r="C11" s="145"/>
      <c r="D11" s="207">
        <f>D12+D13+D14</f>
        <v>1114000</v>
      </c>
      <c r="E11" s="207">
        <f>E12+E13+E14</f>
        <v>727680</v>
      </c>
      <c r="F11" s="243">
        <f>F12+F13+F14</f>
        <v>730000</v>
      </c>
    </row>
    <row r="12" spans="1:6" s="37" customFormat="1" ht="132">
      <c r="A12" s="113" t="s">
        <v>148</v>
      </c>
      <c r="B12" s="129" t="s">
        <v>231</v>
      </c>
      <c r="C12" s="129" t="s">
        <v>52</v>
      </c>
      <c r="D12" s="208">
        <v>917000</v>
      </c>
      <c r="E12" s="208">
        <v>702180</v>
      </c>
      <c r="F12" s="244">
        <v>710000</v>
      </c>
    </row>
    <row r="13" spans="1:7" s="37" customFormat="1" ht="82.5">
      <c r="A13" s="113" t="s">
        <v>150</v>
      </c>
      <c r="B13" s="129" t="s">
        <v>231</v>
      </c>
      <c r="C13" s="129" t="s">
        <v>48</v>
      </c>
      <c r="D13" s="208">
        <v>195000</v>
      </c>
      <c r="E13" s="208">
        <v>25000</v>
      </c>
      <c r="F13" s="244">
        <v>19500</v>
      </c>
      <c r="G13" s="43"/>
    </row>
    <row r="14" spans="1:6" s="37" customFormat="1" ht="66">
      <c r="A14" s="113" t="s">
        <v>218</v>
      </c>
      <c r="B14" s="129" t="s">
        <v>231</v>
      </c>
      <c r="C14" s="129" t="s">
        <v>53</v>
      </c>
      <c r="D14" s="208">
        <v>2000</v>
      </c>
      <c r="E14" s="208">
        <v>500</v>
      </c>
      <c r="F14" s="244">
        <v>500</v>
      </c>
    </row>
    <row r="15" spans="1:6" s="37" customFormat="1" ht="49.5">
      <c r="A15" s="139" t="s">
        <v>54</v>
      </c>
      <c r="B15" s="140" t="s">
        <v>265</v>
      </c>
      <c r="C15" s="141"/>
      <c r="D15" s="207">
        <f>SUM(D16)</f>
        <v>722000</v>
      </c>
      <c r="E15" s="207">
        <f>SUM(E16)</f>
        <v>539795</v>
      </c>
      <c r="F15" s="243">
        <f>SUM(F16)</f>
        <v>545000</v>
      </c>
    </row>
    <row r="16" spans="1:6" s="37" customFormat="1" ht="132.75">
      <c r="A16" s="119" t="s">
        <v>146</v>
      </c>
      <c r="B16" s="128" t="s">
        <v>288</v>
      </c>
      <c r="C16" s="128" t="s">
        <v>52</v>
      </c>
      <c r="D16" s="209">
        <v>722000</v>
      </c>
      <c r="E16" s="209">
        <v>539795</v>
      </c>
      <c r="F16" s="245">
        <v>545000</v>
      </c>
    </row>
    <row r="17" spans="1:6" s="37" customFormat="1" ht="82.5">
      <c r="A17" s="147" t="s">
        <v>266</v>
      </c>
      <c r="B17" s="144" t="s">
        <v>289</v>
      </c>
      <c r="C17" s="144"/>
      <c r="D17" s="210">
        <f>D18</f>
        <v>20000</v>
      </c>
      <c r="E17" s="210">
        <f>E18</f>
        <v>15000</v>
      </c>
      <c r="F17" s="246">
        <f>F18</f>
        <v>6500</v>
      </c>
    </row>
    <row r="18" spans="1:6" s="37" customFormat="1" ht="148.5">
      <c r="A18" s="42" t="s">
        <v>371</v>
      </c>
      <c r="B18" s="129" t="s">
        <v>290</v>
      </c>
      <c r="C18" s="129" t="s">
        <v>48</v>
      </c>
      <c r="D18" s="208">
        <v>20000</v>
      </c>
      <c r="E18" s="208">
        <v>15000</v>
      </c>
      <c r="F18" s="244">
        <v>6500</v>
      </c>
    </row>
    <row r="19" spans="1:6" s="37" customFormat="1" ht="86.25">
      <c r="A19" s="146" t="s">
        <v>263</v>
      </c>
      <c r="B19" s="126" t="s">
        <v>232</v>
      </c>
      <c r="C19" s="126"/>
      <c r="D19" s="211">
        <f aca="true" t="shared" si="0" ref="D19:F20">D20</f>
        <v>30000</v>
      </c>
      <c r="E19" s="211">
        <f t="shared" si="0"/>
        <v>5000</v>
      </c>
      <c r="F19" s="247">
        <f t="shared" si="0"/>
        <v>5000</v>
      </c>
    </row>
    <row r="20" spans="1:6" s="37" customFormat="1" ht="82.5">
      <c r="A20" s="148" t="s">
        <v>372</v>
      </c>
      <c r="B20" s="141" t="s">
        <v>264</v>
      </c>
      <c r="C20" s="141"/>
      <c r="D20" s="207">
        <f t="shared" si="0"/>
        <v>30000</v>
      </c>
      <c r="E20" s="207">
        <f t="shared" si="0"/>
        <v>5000</v>
      </c>
      <c r="F20" s="243">
        <f t="shared" si="0"/>
        <v>5000</v>
      </c>
    </row>
    <row r="21" spans="1:6" s="37" customFormat="1" ht="66">
      <c r="A21" s="42" t="s">
        <v>267</v>
      </c>
      <c r="B21" s="38" t="s">
        <v>268</v>
      </c>
      <c r="C21" s="38" t="s">
        <v>48</v>
      </c>
      <c r="D21" s="212">
        <v>30000</v>
      </c>
      <c r="E21" s="212">
        <v>5000</v>
      </c>
      <c r="F21" s="271">
        <v>5000</v>
      </c>
    </row>
    <row r="22" spans="1:6" s="37" customFormat="1" ht="99">
      <c r="A22" s="284" t="s">
        <v>412</v>
      </c>
      <c r="B22" s="122" t="s">
        <v>387</v>
      </c>
      <c r="C22" s="122"/>
      <c r="D22" s="213">
        <f aca="true" t="shared" si="1" ref="D22:F24">D23</f>
        <v>5000</v>
      </c>
      <c r="E22" s="213">
        <f t="shared" si="1"/>
        <v>0</v>
      </c>
      <c r="F22" s="272">
        <f t="shared" si="1"/>
        <v>0</v>
      </c>
    </row>
    <row r="23" spans="1:6" s="37" customFormat="1" ht="66">
      <c r="A23" s="278" t="s">
        <v>385</v>
      </c>
      <c r="B23" s="123" t="s">
        <v>388</v>
      </c>
      <c r="C23" s="273"/>
      <c r="D23" s="214">
        <f t="shared" si="1"/>
        <v>5000</v>
      </c>
      <c r="E23" s="214">
        <f t="shared" si="1"/>
        <v>0</v>
      </c>
      <c r="F23" s="274">
        <f t="shared" si="1"/>
        <v>0</v>
      </c>
    </row>
    <row r="24" spans="1:6" s="37" customFormat="1" ht="66">
      <c r="A24" s="279" t="s">
        <v>386</v>
      </c>
      <c r="B24" s="145" t="s">
        <v>389</v>
      </c>
      <c r="C24" s="144"/>
      <c r="D24" s="210">
        <f t="shared" si="1"/>
        <v>5000</v>
      </c>
      <c r="E24" s="210">
        <f t="shared" si="1"/>
        <v>0</v>
      </c>
      <c r="F24" s="275">
        <f t="shared" si="1"/>
        <v>0</v>
      </c>
    </row>
    <row r="25" spans="1:6" s="37" customFormat="1" ht="115.5">
      <c r="A25" s="280" t="s">
        <v>391</v>
      </c>
      <c r="B25" s="131" t="s">
        <v>390</v>
      </c>
      <c r="C25" s="38" t="s">
        <v>48</v>
      </c>
      <c r="D25" s="212">
        <v>5000</v>
      </c>
      <c r="E25" s="212">
        <v>0</v>
      </c>
      <c r="F25" s="276">
        <v>0</v>
      </c>
    </row>
    <row r="26" spans="1:6" s="37" customFormat="1" ht="99">
      <c r="A26" s="39" t="s">
        <v>335</v>
      </c>
      <c r="B26" s="123" t="s">
        <v>55</v>
      </c>
      <c r="C26" s="123"/>
      <c r="D26" s="206">
        <f aca="true" t="shared" si="2" ref="D26:F28">D27</f>
        <v>50000</v>
      </c>
      <c r="E26" s="206">
        <f t="shared" si="2"/>
        <v>15000</v>
      </c>
      <c r="F26" s="277">
        <f t="shared" si="2"/>
        <v>15000</v>
      </c>
    </row>
    <row r="27" spans="1:6" s="37" customFormat="1" ht="69">
      <c r="A27" s="41" t="s">
        <v>274</v>
      </c>
      <c r="B27" s="123" t="s">
        <v>277</v>
      </c>
      <c r="C27" s="123"/>
      <c r="D27" s="206">
        <f t="shared" si="2"/>
        <v>50000</v>
      </c>
      <c r="E27" s="206">
        <f t="shared" si="2"/>
        <v>15000</v>
      </c>
      <c r="F27" s="242">
        <f t="shared" si="2"/>
        <v>15000</v>
      </c>
    </row>
    <row r="28" spans="1:6" s="37" customFormat="1" ht="66">
      <c r="A28" s="147" t="s">
        <v>275</v>
      </c>
      <c r="B28" s="145" t="s">
        <v>219</v>
      </c>
      <c r="C28" s="145"/>
      <c r="D28" s="207">
        <f t="shared" si="2"/>
        <v>50000</v>
      </c>
      <c r="E28" s="207">
        <f t="shared" si="2"/>
        <v>15000</v>
      </c>
      <c r="F28" s="243">
        <f t="shared" si="2"/>
        <v>15000</v>
      </c>
    </row>
    <row r="29" spans="1:6" s="37" customFormat="1" ht="66">
      <c r="A29" s="42" t="s">
        <v>56</v>
      </c>
      <c r="B29" s="131" t="s">
        <v>234</v>
      </c>
      <c r="C29" s="131" t="s">
        <v>48</v>
      </c>
      <c r="D29" s="208">
        <v>50000</v>
      </c>
      <c r="E29" s="208">
        <v>15000</v>
      </c>
      <c r="F29" s="250">
        <v>15000</v>
      </c>
    </row>
    <row r="30" spans="1:6" s="37" customFormat="1" ht="120.75">
      <c r="A30" s="268" t="s">
        <v>413</v>
      </c>
      <c r="B30" s="254" t="s">
        <v>350</v>
      </c>
      <c r="C30" s="131"/>
      <c r="D30" s="206">
        <f aca="true" t="shared" si="3" ref="D30:F31">D31</f>
        <v>678500.42</v>
      </c>
      <c r="E30" s="206">
        <f t="shared" si="3"/>
        <v>678500.42</v>
      </c>
      <c r="F30" s="181">
        <f t="shared" si="3"/>
        <v>678500.42</v>
      </c>
    </row>
    <row r="31" spans="1:6" s="37" customFormat="1" ht="54">
      <c r="A31" s="251" t="s">
        <v>351</v>
      </c>
      <c r="B31" s="255" t="s">
        <v>352</v>
      </c>
      <c r="C31" s="131"/>
      <c r="D31" s="211">
        <f t="shared" si="3"/>
        <v>678500.42</v>
      </c>
      <c r="E31" s="211">
        <f t="shared" si="3"/>
        <v>678500.42</v>
      </c>
      <c r="F31" s="260">
        <f t="shared" si="3"/>
        <v>678500.42</v>
      </c>
    </row>
    <row r="32" spans="1:6" s="37" customFormat="1" ht="69">
      <c r="A32" s="252" t="s">
        <v>353</v>
      </c>
      <c r="B32" s="256" t="s">
        <v>354</v>
      </c>
      <c r="C32" s="131"/>
      <c r="D32" s="207">
        <f>D33+D34</f>
        <v>678500.42</v>
      </c>
      <c r="E32" s="207">
        <f>E33+E34</f>
        <v>678500.42</v>
      </c>
      <c r="F32" s="289">
        <f>F33+F34</f>
        <v>678500.42</v>
      </c>
    </row>
    <row r="33" spans="1:6" s="37" customFormat="1" ht="120.75">
      <c r="A33" s="253" t="s">
        <v>373</v>
      </c>
      <c r="B33" s="257" t="s">
        <v>355</v>
      </c>
      <c r="C33" s="131" t="s">
        <v>48</v>
      </c>
      <c r="D33" s="208">
        <v>134403.61</v>
      </c>
      <c r="E33" s="208">
        <v>134403.61</v>
      </c>
      <c r="F33" s="244">
        <v>134403.61</v>
      </c>
    </row>
    <row r="34" spans="1:6" s="37" customFormat="1" ht="154.5" customHeight="1">
      <c r="A34" s="253" t="s">
        <v>414</v>
      </c>
      <c r="B34" s="257" t="s">
        <v>415</v>
      </c>
      <c r="C34" s="131" t="s">
        <v>48</v>
      </c>
      <c r="D34" s="208">
        <v>544096.81</v>
      </c>
      <c r="E34" s="208">
        <v>544096.81</v>
      </c>
      <c r="F34" s="244">
        <v>544096.81</v>
      </c>
    </row>
    <row r="35" spans="1:6" s="37" customFormat="1" ht="99">
      <c r="A35" s="39" t="s">
        <v>158</v>
      </c>
      <c r="B35" s="123" t="s">
        <v>57</v>
      </c>
      <c r="C35" s="123"/>
      <c r="D35" s="206">
        <f aca="true" t="shared" si="4" ref="D35:F36">D36</f>
        <v>1000</v>
      </c>
      <c r="E35" s="206">
        <f t="shared" si="4"/>
        <v>1000</v>
      </c>
      <c r="F35" s="242">
        <f t="shared" si="4"/>
        <v>1000</v>
      </c>
    </row>
    <row r="36" spans="1:6" s="37" customFormat="1" ht="51.75">
      <c r="A36" s="41" t="s">
        <v>276</v>
      </c>
      <c r="B36" s="123" t="s">
        <v>278</v>
      </c>
      <c r="C36" s="123"/>
      <c r="D36" s="206">
        <f t="shared" si="4"/>
        <v>1000</v>
      </c>
      <c r="E36" s="206">
        <f t="shared" si="4"/>
        <v>1000</v>
      </c>
      <c r="F36" s="242">
        <f t="shared" si="4"/>
        <v>1000</v>
      </c>
    </row>
    <row r="37" spans="1:6" s="37" customFormat="1" ht="49.5">
      <c r="A37" s="147" t="s">
        <v>58</v>
      </c>
      <c r="B37" s="145" t="s">
        <v>279</v>
      </c>
      <c r="C37" s="145"/>
      <c r="D37" s="207">
        <f>SUM(D38)</f>
        <v>1000</v>
      </c>
      <c r="E37" s="207">
        <f>SUM(E38)</f>
        <v>1000</v>
      </c>
      <c r="F37" s="243">
        <f>SUM(F38)</f>
        <v>1000</v>
      </c>
    </row>
    <row r="38" spans="1:6" s="37" customFormat="1" ht="66">
      <c r="A38" s="42" t="s">
        <v>59</v>
      </c>
      <c r="B38" s="131" t="s">
        <v>280</v>
      </c>
      <c r="C38" s="131" t="s">
        <v>48</v>
      </c>
      <c r="D38" s="208">
        <v>1000</v>
      </c>
      <c r="E38" s="208">
        <v>1000</v>
      </c>
      <c r="F38" s="244">
        <v>1000</v>
      </c>
    </row>
    <row r="39" spans="1:6" s="37" customFormat="1" ht="82.5">
      <c r="A39" s="39" t="s">
        <v>336</v>
      </c>
      <c r="B39" s="123" t="s">
        <v>73</v>
      </c>
      <c r="C39" s="123"/>
      <c r="D39" s="206">
        <f aca="true" t="shared" si="5" ref="D39:F40">D40</f>
        <v>1000</v>
      </c>
      <c r="E39" s="206">
        <f t="shared" si="5"/>
        <v>1000</v>
      </c>
      <c r="F39" s="242">
        <f t="shared" si="5"/>
        <v>1000</v>
      </c>
    </row>
    <row r="40" spans="1:6" s="37" customFormat="1" ht="51.75">
      <c r="A40" s="41" t="s">
        <v>284</v>
      </c>
      <c r="B40" s="123" t="s">
        <v>281</v>
      </c>
      <c r="C40" s="123"/>
      <c r="D40" s="206">
        <f t="shared" si="5"/>
        <v>1000</v>
      </c>
      <c r="E40" s="206">
        <f t="shared" si="5"/>
        <v>1000</v>
      </c>
      <c r="F40" s="242">
        <f t="shared" si="5"/>
        <v>1000</v>
      </c>
    </row>
    <row r="41" spans="1:6" s="37" customFormat="1" ht="66">
      <c r="A41" s="147" t="s">
        <v>159</v>
      </c>
      <c r="B41" s="145" t="s">
        <v>282</v>
      </c>
      <c r="C41" s="145"/>
      <c r="D41" s="207">
        <f>SUM(D42)</f>
        <v>1000</v>
      </c>
      <c r="E41" s="207">
        <f>SUM(E42)</f>
        <v>1000</v>
      </c>
      <c r="F41" s="243">
        <f>SUM(F42)</f>
        <v>1000</v>
      </c>
    </row>
    <row r="42" spans="1:6" s="37" customFormat="1" ht="99">
      <c r="A42" s="42" t="s">
        <v>154</v>
      </c>
      <c r="B42" s="131" t="s">
        <v>283</v>
      </c>
      <c r="C42" s="131" t="s">
        <v>48</v>
      </c>
      <c r="D42" s="208">
        <v>1000</v>
      </c>
      <c r="E42" s="208">
        <v>1000</v>
      </c>
      <c r="F42" s="244">
        <v>1000</v>
      </c>
    </row>
    <row r="43" spans="1:6" s="114" customFormat="1" ht="66">
      <c r="A43" s="116" t="s">
        <v>337</v>
      </c>
      <c r="B43" s="133" t="s">
        <v>61</v>
      </c>
      <c r="C43" s="133"/>
      <c r="D43" s="213">
        <f aca="true" t="shared" si="6" ref="D43:F44">D44</f>
        <v>397000</v>
      </c>
      <c r="E43" s="213">
        <f t="shared" si="6"/>
        <v>249000</v>
      </c>
      <c r="F43" s="248">
        <f t="shared" si="6"/>
        <v>254000</v>
      </c>
    </row>
    <row r="44" spans="1:6" s="114" customFormat="1" ht="51.75">
      <c r="A44" s="146" t="s">
        <v>235</v>
      </c>
      <c r="B44" s="125" t="s">
        <v>236</v>
      </c>
      <c r="C44" s="125"/>
      <c r="D44" s="214">
        <f t="shared" si="6"/>
        <v>397000</v>
      </c>
      <c r="E44" s="214">
        <f t="shared" si="6"/>
        <v>249000</v>
      </c>
      <c r="F44" s="249">
        <f t="shared" si="6"/>
        <v>254000</v>
      </c>
    </row>
    <row r="45" spans="1:6" s="114" customFormat="1" ht="66">
      <c r="A45" s="150" t="s">
        <v>217</v>
      </c>
      <c r="B45" s="141" t="s">
        <v>291</v>
      </c>
      <c r="C45" s="141"/>
      <c r="D45" s="207">
        <f>SUM(D46:D48)</f>
        <v>397000</v>
      </c>
      <c r="E45" s="207">
        <f>E46+E47</f>
        <v>249000</v>
      </c>
      <c r="F45" s="243">
        <f>F46+F47</f>
        <v>254000</v>
      </c>
    </row>
    <row r="46" spans="1:6" s="115" customFormat="1" ht="49.5">
      <c r="A46" s="113" t="s">
        <v>420</v>
      </c>
      <c r="B46" s="129" t="s">
        <v>237</v>
      </c>
      <c r="C46" s="129" t="s">
        <v>48</v>
      </c>
      <c r="D46" s="208">
        <v>362000</v>
      </c>
      <c r="E46" s="208">
        <v>244000</v>
      </c>
      <c r="F46" s="244">
        <v>249000</v>
      </c>
    </row>
    <row r="47" spans="1:6" s="115" customFormat="1" ht="75" customHeight="1">
      <c r="A47" s="113" t="s">
        <v>421</v>
      </c>
      <c r="B47" s="129" t="s">
        <v>294</v>
      </c>
      <c r="C47" s="129" t="s">
        <v>48</v>
      </c>
      <c r="D47" s="208">
        <v>5000</v>
      </c>
      <c r="E47" s="208">
        <v>5000</v>
      </c>
      <c r="F47" s="244">
        <v>5000</v>
      </c>
    </row>
    <row r="48" spans="1:6" s="115" customFormat="1" ht="66">
      <c r="A48" s="113" t="s">
        <v>49</v>
      </c>
      <c r="B48" s="129" t="s">
        <v>349</v>
      </c>
      <c r="C48" s="129" t="s">
        <v>48</v>
      </c>
      <c r="D48" s="208">
        <v>30000</v>
      </c>
      <c r="E48" s="208">
        <v>0</v>
      </c>
      <c r="F48" s="244">
        <v>0</v>
      </c>
    </row>
    <row r="49" spans="1:6" s="114" customFormat="1" ht="66">
      <c r="A49" s="116" t="s">
        <v>338</v>
      </c>
      <c r="B49" s="133" t="s">
        <v>243</v>
      </c>
      <c r="C49" s="134"/>
      <c r="D49" s="206">
        <f aca="true" t="shared" si="7" ref="D49:F50">D50</f>
        <v>1816689</v>
      </c>
      <c r="E49" s="206">
        <f t="shared" si="7"/>
        <v>1017400</v>
      </c>
      <c r="F49" s="242">
        <f t="shared" si="7"/>
        <v>861340</v>
      </c>
    </row>
    <row r="50" spans="1:6" s="114" customFormat="1" ht="34.5">
      <c r="A50" s="146" t="s">
        <v>285</v>
      </c>
      <c r="B50" s="125" t="s">
        <v>286</v>
      </c>
      <c r="C50" s="126"/>
      <c r="D50" s="211">
        <f t="shared" si="7"/>
        <v>1816689</v>
      </c>
      <c r="E50" s="211">
        <f t="shared" si="7"/>
        <v>1017400</v>
      </c>
      <c r="F50" s="247">
        <f t="shared" si="7"/>
        <v>861340</v>
      </c>
    </row>
    <row r="51" spans="1:6" s="117" customFormat="1" ht="33">
      <c r="A51" s="139" t="s">
        <v>51</v>
      </c>
      <c r="B51" s="140" t="s">
        <v>238</v>
      </c>
      <c r="C51" s="141"/>
      <c r="D51" s="207">
        <f>D52+D53+D54+D55+D56</f>
        <v>1816689</v>
      </c>
      <c r="E51" s="207">
        <f>E52+E53+E54+E55+E56</f>
        <v>1017400</v>
      </c>
      <c r="F51" s="243">
        <f>F52+F53+F54+F55+F56</f>
        <v>861340</v>
      </c>
    </row>
    <row r="52" spans="1:6" s="115" customFormat="1" ht="165">
      <c r="A52" s="118" t="s">
        <v>155</v>
      </c>
      <c r="B52" s="129" t="s">
        <v>239</v>
      </c>
      <c r="C52" s="129" t="s">
        <v>52</v>
      </c>
      <c r="D52" s="208">
        <v>850000</v>
      </c>
      <c r="E52" s="208">
        <v>600000</v>
      </c>
      <c r="F52" s="244">
        <v>547000</v>
      </c>
    </row>
    <row r="53" spans="1:6" s="115" customFormat="1" ht="115.5">
      <c r="A53" s="113" t="s">
        <v>142</v>
      </c>
      <c r="B53" s="129" t="s">
        <v>239</v>
      </c>
      <c r="C53" s="129" t="s">
        <v>48</v>
      </c>
      <c r="D53" s="208">
        <v>677000</v>
      </c>
      <c r="E53" s="208">
        <v>403900</v>
      </c>
      <c r="F53" s="244">
        <v>300840</v>
      </c>
    </row>
    <row r="54" spans="1:6" s="115" customFormat="1" ht="82.5">
      <c r="A54" s="113" t="s">
        <v>220</v>
      </c>
      <c r="B54" s="129" t="s">
        <v>239</v>
      </c>
      <c r="C54" s="129" t="s">
        <v>53</v>
      </c>
      <c r="D54" s="208">
        <v>1000</v>
      </c>
      <c r="E54" s="208">
        <v>1000</v>
      </c>
      <c r="F54" s="244">
        <v>1000</v>
      </c>
    </row>
    <row r="55" spans="1:6" s="115" customFormat="1" ht="181.5">
      <c r="A55" s="184" t="s">
        <v>374</v>
      </c>
      <c r="B55" s="129" t="s">
        <v>269</v>
      </c>
      <c r="C55" s="129" t="s">
        <v>52</v>
      </c>
      <c r="D55" s="208">
        <v>17000</v>
      </c>
      <c r="E55" s="208">
        <v>12500</v>
      </c>
      <c r="F55" s="244">
        <v>12500</v>
      </c>
    </row>
    <row r="56" spans="1:6" s="115" customFormat="1" ht="198">
      <c r="A56" s="184" t="s">
        <v>271</v>
      </c>
      <c r="B56" s="129" t="s">
        <v>270</v>
      </c>
      <c r="C56" s="129" t="s">
        <v>52</v>
      </c>
      <c r="D56" s="208">
        <v>271689</v>
      </c>
      <c r="E56" s="208">
        <v>0</v>
      </c>
      <c r="F56" s="244">
        <v>0</v>
      </c>
    </row>
    <row r="57" spans="1:6" s="40" customFormat="1" ht="99">
      <c r="A57" s="44" t="s">
        <v>160</v>
      </c>
      <c r="B57" s="122" t="s">
        <v>62</v>
      </c>
      <c r="C57" s="122"/>
      <c r="D57" s="213">
        <f>SUM(D58:D72)</f>
        <v>744020.08</v>
      </c>
      <c r="E57" s="213">
        <f>SUM(E58:E72)</f>
        <v>601710.13</v>
      </c>
      <c r="F57" s="248">
        <f>SUM(F58:F72)</f>
        <v>602787.63</v>
      </c>
    </row>
    <row r="58" spans="1:6" s="37" customFormat="1" ht="82.5">
      <c r="A58" s="187" t="s">
        <v>375</v>
      </c>
      <c r="B58" s="188" t="s">
        <v>242</v>
      </c>
      <c r="C58" s="188" t="s">
        <v>48</v>
      </c>
      <c r="D58" s="215">
        <v>105077.42</v>
      </c>
      <c r="E58" s="215">
        <v>0</v>
      </c>
      <c r="F58" s="250">
        <v>0</v>
      </c>
    </row>
    <row r="59" spans="1:10" s="37" customFormat="1" ht="148.5">
      <c r="A59" s="190" t="s">
        <v>376</v>
      </c>
      <c r="B59" s="192" t="s">
        <v>312</v>
      </c>
      <c r="C59" s="192">
        <v>200</v>
      </c>
      <c r="D59" s="216">
        <v>124.17</v>
      </c>
      <c r="E59" s="216">
        <v>0</v>
      </c>
      <c r="F59" s="180">
        <v>0</v>
      </c>
      <c r="J59" s="43"/>
    </row>
    <row r="60" spans="1:6" s="37" customFormat="1" ht="231">
      <c r="A60" s="267" t="s">
        <v>377</v>
      </c>
      <c r="B60" s="192" t="s">
        <v>313</v>
      </c>
      <c r="C60" s="192">
        <v>200</v>
      </c>
      <c r="D60" s="216">
        <v>522.78</v>
      </c>
      <c r="E60" s="216">
        <v>0</v>
      </c>
      <c r="F60" s="180">
        <v>0</v>
      </c>
    </row>
    <row r="61" spans="1:6" s="37" customFormat="1" ht="82.5">
      <c r="A61" s="267" t="s">
        <v>378</v>
      </c>
      <c r="B61" s="192" t="s">
        <v>314</v>
      </c>
      <c r="C61" s="192">
        <v>200</v>
      </c>
      <c r="D61" s="216">
        <v>124.17</v>
      </c>
      <c r="E61" s="216">
        <v>0</v>
      </c>
      <c r="F61" s="180">
        <v>0</v>
      </c>
    </row>
    <row r="62" spans="1:6" s="37" customFormat="1" ht="115.5">
      <c r="A62" s="267" t="s">
        <v>379</v>
      </c>
      <c r="B62" s="192" t="s">
        <v>317</v>
      </c>
      <c r="C62" s="192">
        <v>200</v>
      </c>
      <c r="D62" s="216">
        <v>124.17</v>
      </c>
      <c r="E62" s="216">
        <v>0</v>
      </c>
      <c r="F62" s="180">
        <v>0</v>
      </c>
    </row>
    <row r="63" spans="1:6" s="37" customFormat="1" ht="148.5">
      <c r="A63" s="267" t="s">
        <v>380</v>
      </c>
      <c r="B63" s="192" t="s">
        <v>318</v>
      </c>
      <c r="C63" s="192">
        <v>200</v>
      </c>
      <c r="D63" s="216">
        <v>124.17</v>
      </c>
      <c r="E63" s="216">
        <v>0</v>
      </c>
      <c r="F63" s="180">
        <v>0</v>
      </c>
    </row>
    <row r="64" spans="1:6" s="37" customFormat="1" ht="132">
      <c r="A64" s="267" t="s">
        <v>381</v>
      </c>
      <c r="B64" s="192" t="s">
        <v>316</v>
      </c>
      <c r="C64" s="192">
        <v>200</v>
      </c>
      <c r="D64" s="216">
        <v>124.17</v>
      </c>
      <c r="E64" s="216">
        <v>0</v>
      </c>
      <c r="F64" s="180">
        <v>0</v>
      </c>
    </row>
    <row r="65" spans="1:6" s="37" customFormat="1" ht="82.5">
      <c r="A65" s="267" t="s">
        <v>382</v>
      </c>
      <c r="B65" s="192" t="s">
        <v>315</v>
      </c>
      <c r="C65" s="192">
        <v>200</v>
      </c>
      <c r="D65" s="216">
        <v>124.17</v>
      </c>
      <c r="E65" s="216">
        <v>0</v>
      </c>
      <c r="F65" s="180">
        <v>0</v>
      </c>
    </row>
    <row r="66" spans="1:6" s="37" customFormat="1" ht="99">
      <c r="A66" s="267" t="s">
        <v>383</v>
      </c>
      <c r="B66" s="192" t="s">
        <v>356</v>
      </c>
      <c r="C66" s="192">
        <v>200</v>
      </c>
      <c r="D66" s="180">
        <v>100000</v>
      </c>
      <c r="E66" s="180">
        <v>100000</v>
      </c>
      <c r="F66" s="180">
        <v>100000</v>
      </c>
    </row>
    <row r="67" spans="1:6" s="37" customFormat="1" ht="99">
      <c r="A67" s="267" t="s">
        <v>384</v>
      </c>
      <c r="B67" s="192" t="s">
        <v>357</v>
      </c>
      <c r="C67" s="192">
        <v>200</v>
      </c>
      <c r="D67" s="180">
        <v>164947.63</v>
      </c>
      <c r="E67" s="180">
        <v>164947.63</v>
      </c>
      <c r="F67" s="180">
        <v>164947.63</v>
      </c>
    </row>
    <row r="68" spans="1:6" s="37" customFormat="1" ht="132">
      <c r="A68" s="42" t="s">
        <v>366</v>
      </c>
      <c r="B68" s="131" t="s">
        <v>344</v>
      </c>
      <c r="C68" s="131" t="s">
        <v>362</v>
      </c>
      <c r="D68" s="208">
        <v>49375</v>
      </c>
      <c r="E68" s="208">
        <v>49375</v>
      </c>
      <c r="F68" s="290">
        <v>49375</v>
      </c>
    </row>
    <row r="69" spans="1:6" s="37" customFormat="1" ht="49.5">
      <c r="A69" s="42" t="s">
        <v>302</v>
      </c>
      <c r="B69" s="131" t="s">
        <v>273</v>
      </c>
      <c r="C69" s="131" t="s">
        <v>48</v>
      </c>
      <c r="D69" s="208">
        <v>62932.23</v>
      </c>
      <c r="E69" s="208">
        <v>31767.5</v>
      </c>
      <c r="F69" s="270">
        <v>28645</v>
      </c>
    </row>
    <row r="70" spans="1:6" s="37" customFormat="1" ht="49.5">
      <c r="A70" s="42" t="s">
        <v>151</v>
      </c>
      <c r="B70" s="131" t="s">
        <v>240</v>
      </c>
      <c r="C70" s="131" t="s">
        <v>53</v>
      </c>
      <c r="D70" s="208">
        <v>30000</v>
      </c>
      <c r="E70" s="208">
        <v>20000</v>
      </c>
      <c r="F70" s="244">
        <v>20000</v>
      </c>
    </row>
    <row r="71" spans="1:6" s="37" customFormat="1" ht="148.5">
      <c r="A71" s="42" t="s">
        <v>416</v>
      </c>
      <c r="B71" s="131" t="s">
        <v>241</v>
      </c>
      <c r="C71" s="131" t="s">
        <v>52</v>
      </c>
      <c r="D71" s="208">
        <v>115400</v>
      </c>
      <c r="E71" s="208">
        <v>120600</v>
      </c>
      <c r="F71" s="244">
        <v>124800</v>
      </c>
    </row>
    <row r="72" spans="1:6" s="37" customFormat="1" ht="66">
      <c r="A72" s="258" t="s">
        <v>77</v>
      </c>
      <c r="B72" s="259" t="s">
        <v>297</v>
      </c>
      <c r="C72" s="259" t="s">
        <v>70</v>
      </c>
      <c r="D72" s="269">
        <v>115020</v>
      </c>
      <c r="E72" s="269">
        <v>115020</v>
      </c>
      <c r="F72" s="270">
        <v>115020</v>
      </c>
    </row>
    <row r="73" spans="1:6" ht="16.5">
      <c r="A73" s="46" t="s">
        <v>71</v>
      </c>
      <c r="B73" s="59"/>
      <c r="C73" s="59"/>
      <c r="D73" s="217">
        <f>D57+D49+D43+D39+D35+D30+D26+D9+D22</f>
        <v>5579209.5</v>
      </c>
      <c r="E73" s="217">
        <f>E57+E49+E43+E39+E35+E30+E26+E9</f>
        <v>3851085.55</v>
      </c>
      <c r="F73" s="261">
        <f>F57+F49+F43+F39+F35+F30+F26+F9</f>
        <v>3700128.05</v>
      </c>
    </row>
  </sheetData>
  <sheetProtection/>
  <mergeCells count="10">
    <mergeCell ref="E1:F1"/>
    <mergeCell ref="D2:F2"/>
    <mergeCell ref="A3:F3"/>
    <mergeCell ref="A4:D4"/>
    <mergeCell ref="A6:A7"/>
    <mergeCell ref="B6:B7"/>
    <mergeCell ref="C6:C7"/>
    <mergeCell ref="D6:D7"/>
    <mergeCell ref="E6:E7"/>
    <mergeCell ref="F6:F7"/>
  </mergeCells>
  <printOptions/>
  <pageMargins left="0.7874015748031497" right="0.5905511811023623" top="0.5905511811023623" bottom="0.5905511811023623" header="0" footer="0"/>
  <pageSetup fitToHeight="4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299" t="s">
        <v>331</v>
      </c>
      <c r="C1" s="299"/>
      <c r="D1" s="299"/>
    </row>
    <row r="2" spans="1:4" ht="112.5" customHeight="1">
      <c r="A2" s="319" t="s">
        <v>306</v>
      </c>
      <c r="B2" s="319"/>
      <c r="C2" s="319"/>
      <c r="D2" s="319"/>
    </row>
    <row r="4" spans="1:4" s="37" customFormat="1" ht="39.75" customHeight="1">
      <c r="A4" s="350" t="s">
        <v>42</v>
      </c>
      <c r="B4" s="351" t="s">
        <v>43</v>
      </c>
      <c r="C4" s="351" t="s">
        <v>72</v>
      </c>
      <c r="D4" s="356" t="s">
        <v>307</v>
      </c>
    </row>
    <row r="5" spans="1:4" s="37" customFormat="1" ht="21" customHeight="1">
      <c r="A5" s="350"/>
      <c r="B5" s="351"/>
      <c r="C5" s="351"/>
      <c r="D5" s="357"/>
    </row>
    <row r="6" spans="1:4" s="37" customFormat="1" ht="15" customHeight="1">
      <c r="A6" s="38" t="s">
        <v>0</v>
      </c>
      <c r="B6" s="58" t="s">
        <v>44</v>
      </c>
      <c r="C6" s="58" t="s">
        <v>45</v>
      </c>
      <c r="D6" s="58" t="s">
        <v>46</v>
      </c>
    </row>
    <row r="7" spans="1:4" s="37" customFormat="1" ht="82.5">
      <c r="A7" s="39" t="s">
        <v>334</v>
      </c>
      <c r="B7" s="122" t="s">
        <v>228</v>
      </c>
      <c r="C7" s="123"/>
      <c r="D7" s="124">
        <f>D8+D17</f>
        <v>1431190</v>
      </c>
    </row>
    <row r="8" spans="1:4" s="37" customFormat="1" ht="103.5">
      <c r="A8" s="41" t="s">
        <v>229</v>
      </c>
      <c r="B8" s="122" t="s">
        <v>230</v>
      </c>
      <c r="C8" s="123"/>
      <c r="D8" s="124">
        <f>D9+D13+D15</f>
        <v>1426190</v>
      </c>
    </row>
    <row r="9" spans="1:4" s="37" customFormat="1" ht="82.5">
      <c r="A9" s="137" t="s">
        <v>157</v>
      </c>
      <c r="B9" s="144" t="s">
        <v>287</v>
      </c>
      <c r="C9" s="145"/>
      <c r="D9" s="142">
        <f>D10+D11+D12</f>
        <v>851190</v>
      </c>
    </row>
    <row r="10" spans="1:4" s="37" customFormat="1" ht="132">
      <c r="A10" s="113" t="s">
        <v>148</v>
      </c>
      <c r="B10" s="129" t="s">
        <v>231</v>
      </c>
      <c r="C10" s="129" t="s">
        <v>52</v>
      </c>
      <c r="D10" s="130">
        <v>697000</v>
      </c>
    </row>
    <row r="11" spans="1:7" s="37" customFormat="1" ht="82.5">
      <c r="A11" s="113" t="s">
        <v>150</v>
      </c>
      <c r="B11" s="129" t="s">
        <v>231</v>
      </c>
      <c r="C11" s="129" t="s">
        <v>48</v>
      </c>
      <c r="D11" s="130">
        <v>151190</v>
      </c>
      <c r="G11" s="43"/>
    </row>
    <row r="12" spans="1:4" s="37" customFormat="1" ht="66">
      <c r="A12" s="113" t="s">
        <v>218</v>
      </c>
      <c r="B12" s="129" t="s">
        <v>231</v>
      </c>
      <c r="C12" s="129" t="s">
        <v>53</v>
      </c>
      <c r="D12" s="130">
        <v>3000</v>
      </c>
    </row>
    <row r="13" spans="1:4" s="37" customFormat="1" ht="49.5">
      <c r="A13" s="139" t="s">
        <v>54</v>
      </c>
      <c r="B13" s="140" t="s">
        <v>265</v>
      </c>
      <c r="C13" s="141"/>
      <c r="D13" s="142">
        <f>SUM(D14)</f>
        <v>555000</v>
      </c>
    </row>
    <row r="14" spans="1:4" s="37" customFormat="1" ht="132.75">
      <c r="A14" s="119" t="s">
        <v>146</v>
      </c>
      <c r="B14" s="128" t="s">
        <v>288</v>
      </c>
      <c r="C14" s="128" t="s">
        <v>52</v>
      </c>
      <c r="D14" s="143">
        <v>555000</v>
      </c>
    </row>
    <row r="15" spans="1:4" s="37" customFormat="1" ht="82.5">
      <c r="A15" s="147" t="s">
        <v>266</v>
      </c>
      <c r="B15" s="144" t="s">
        <v>289</v>
      </c>
      <c r="C15" s="144"/>
      <c r="D15" s="179">
        <f>D16</f>
        <v>20000</v>
      </c>
    </row>
    <row r="16" spans="1:4" s="37" customFormat="1" ht="148.5">
      <c r="A16" s="42" t="s">
        <v>152</v>
      </c>
      <c r="B16" s="129" t="s">
        <v>290</v>
      </c>
      <c r="C16" s="129" t="s">
        <v>48</v>
      </c>
      <c r="D16" s="130">
        <v>20000</v>
      </c>
    </row>
    <row r="17" spans="1:4" s="37" customFormat="1" ht="87" customHeight="1">
      <c r="A17" s="146" t="s">
        <v>263</v>
      </c>
      <c r="B17" s="126" t="s">
        <v>232</v>
      </c>
      <c r="C17" s="126"/>
      <c r="D17" s="127">
        <f>D18</f>
        <v>5000</v>
      </c>
    </row>
    <row r="18" spans="1:4" s="37" customFormat="1" ht="82.5">
      <c r="A18" s="148" t="s">
        <v>233</v>
      </c>
      <c r="B18" s="141" t="s">
        <v>264</v>
      </c>
      <c r="C18" s="141"/>
      <c r="D18" s="142">
        <f>D19</f>
        <v>5000</v>
      </c>
    </row>
    <row r="19" spans="1:4" s="37" customFormat="1" ht="66">
      <c r="A19" s="42" t="s">
        <v>267</v>
      </c>
      <c r="B19" s="38" t="s">
        <v>268</v>
      </c>
      <c r="C19" s="38" t="s">
        <v>48</v>
      </c>
      <c r="D19" s="136">
        <v>5000</v>
      </c>
    </row>
    <row r="20" spans="1:4" s="37" customFormat="1" ht="99">
      <c r="A20" s="39" t="s">
        <v>335</v>
      </c>
      <c r="B20" s="123" t="s">
        <v>55</v>
      </c>
      <c r="C20" s="123"/>
      <c r="D20" s="124">
        <f>D21</f>
        <v>20000</v>
      </c>
    </row>
    <row r="21" spans="1:4" s="37" customFormat="1" ht="69">
      <c r="A21" s="41" t="s">
        <v>274</v>
      </c>
      <c r="B21" s="123" t="s">
        <v>277</v>
      </c>
      <c r="C21" s="123"/>
      <c r="D21" s="124">
        <f>D22</f>
        <v>20000</v>
      </c>
    </row>
    <row r="22" spans="1:4" s="37" customFormat="1" ht="66">
      <c r="A22" s="147" t="s">
        <v>275</v>
      </c>
      <c r="B22" s="145" t="s">
        <v>219</v>
      </c>
      <c r="C22" s="145"/>
      <c r="D22" s="142">
        <f>D23</f>
        <v>20000</v>
      </c>
    </row>
    <row r="23" spans="1:4" s="37" customFormat="1" ht="66">
      <c r="A23" s="42" t="s">
        <v>56</v>
      </c>
      <c r="B23" s="131" t="s">
        <v>234</v>
      </c>
      <c r="C23" s="131" t="s">
        <v>48</v>
      </c>
      <c r="D23" s="130">
        <v>20000</v>
      </c>
    </row>
    <row r="24" spans="1:4" s="37" customFormat="1" ht="99">
      <c r="A24" s="39" t="s">
        <v>158</v>
      </c>
      <c r="B24" s="123" t="s">
        <v>57</v>
      </c>
      <c r="C24" s="123"/>
      <c r="D24" s="124">
        <f>D25</f>
        <v>1000</v>
      </c>
    </row>
    <row r="25" spans="1:4" s="37" customFormat="1" ht="51.75">
      <c r="A25" s="41" t="s">
        <v>276</v>
      </c>
      <c r="B25" s="123" t="s">
        <v>278</v>
      </c>
      <c r="C25" s="123"/>
      <c r="D25" s="124">
        <f>D26</f>
        <v>1000</v>
      </c>
    </row>
    <row r="26" spans="1:4" s="37" customFormat="1" ht="49.5">
      <c r="A26" s="147" t="s">
        <v>58</v>
      </c>
      <c r="B26" s="145" t="s">
        <v>279</v>
      </c>
      <c r="C26" s="145"/>
      <c r="D26" s="142">
        <f>SUM(D27)</f>
        <v>1000</v>
      </c>
    </row>
    <row r="27" spans="1:4" s="37" customFormat="1" ht="66">
      <c r="A27" s="42" t="s">
        <v>59</v>
      </c>
      <c r="B27" s="131" t="s">
        <v>280</v>
      </c>
      <c r="C27" s="131" t="s">
        <v>48</v>
      </c>
      <c r="D27" s="130">
        <v>1000</v>
      </c>
    </row>
    <row r="28" spans="1:4" s="37" customFormat="1" ht="82.5">
      <c r="A28" s="39" t="s">
        <v>336</v>
      </c>
      <c r="B28" s="123" t="s">
        <v>73</v>
      </c>
      <c r="C28" s="123"/>
      <c r="D28" s="124">
        <f>D29</f>
        <v>1000</v>
      </c>
    </row>
    <row r="29" spans="1:4" s="37" customFormat="1" ht="51.75">
      <c r="A29" s="41" t="s">
        <v>284</v>
      </c>
      <c r="B29" s="123" t="s">
        <v>281</v>
      </c>
      <c r="C29" s="123"/>
      <c r="D29" s="124">
        <f>D30</f>
        <v>1000</v>
      </c>
    </row>
    <row r="30" spans="1:4" s="37" customFormat="1" ht="66">
      <c r="A30" s="147" t="s">
        <v>159</v>
      </c>
      <c r="B30" s="145" t="s">
        <v>282</v>
      </c>
      <c r="C30" s="145"/>
      <c r="D30" s="142">
        <f>SUM(D31)</f>
        <v>1000</v>
      </c>
    </row>
    <row r="31" spans="1:4" s="37" customFormat="1" ht="99">
      <c r="A31" s="42" t="s">
        <v>154</v>
      </c>
      <c r="B31" s="131" t="s">
        <v>283</v>
      </c>
      <c r="C31" s="131" t="s">
        <v>48</v>
      </c>
      <c r="D31" s="130">
        <v>1000</v>
      </c>
    </row>
    <row r="32" spans="1:4" s="114" customFormat="1" ht="83.25" customHeight="1">
      <c r="A32" s="116" t="s">
        <v>337</v>
      </c>
      <c r="B32" s="133" t="s">
        <v>61</v>
      </c>
      <c r="C32" s="133"/>
      <c r="D32" s="132">
        <f>D33</f>
        <v>291000</v>
      </c>
    </row>
    <row r="33" spans="1:4" s="114" customFormat="1" ht="54.75" customHeight="1">
      <c r="A33" s="146" t="s">
        <v>235</v>
      </c>
      <c r="B33" s="125" t="s">
        <v>236</v>
      </c>
      <c r="C33" s="125"/>
      <c r="D33" s="149">
        <f>D34</f>
        <v>291000</v>
      </c>
    </row>
    <row r="34" spans="1:4" s="114" customFormat="1" ht="67.5" customHeight="1">
      <c r="A34" s="150" t="s">
        <v>217</v>
      </c>
      <c r="B34" s="141" t="s">
        <v>291</v>
      </c>
      <c r="C34" s="141"/>
      <c r="D34" s="142">
        <f>D35+D36</f>
        <v>291000</v>
      </c>
    </row>
    <row r="35" spans="1:4" s="115" customFormat="1" ht="69" customHeight="1">
      <c r="A35" s="113" t="s">
        <v>47</v>
      </c>
      <c r="B35" s="129" t="s">
        <v>237</v>
      </c>
      <c r="C35" s="129" t="s">
        <v>48</v>
      </c>
      <c r="D35" s="130">
        <v>286000</v>
      </c>
    </row>
    <row r="36" spans="1:4" s="115" customFormat="1" ht="69" customHeight="1">
      <c r="A36" s="113" t="s">
        <v>293</v>
      </c>
      <c r="B36" s="129" t="s">
        <v>294</v>
      </c>
      <c r="C36" s="129" t="s">
        <v>48</v>
      </c>
      <c r="D36" s="130">
        <v>5000</v>
      </c>
    </row>
    <row r="37" spans="1:4" s="114" customFormat="1" ht="83.25" customHeight="1">
      <c r="A37" s="116" t="s">
        <v>338</v>
      </c>
      <c r="B37" s="133" t="s">
        <v>243</v>
      </c>
      <c r="C37" s="134"/>
      <c r="D37" s="124">
        <f>D38</f>
        <v>1715494</v>
      </c>
    </row>
    <row r="38" spans="1:4" s="114" customFormat="1" ht="47.25" customHeight="1">
      <c r="A38" s="146" t="s">
        <v>285</v>
      </c>
      <c r="B38" s="125" t="s">
        <v>286</v>
      </c>
      <c r="C38" s="126"/>
      <c r="D38" s="127">
        <f>D39</f>
        <v>1715494</v>
      </c>
    </row>
    <row r="39" spans="1:4" s="117" customFormat="1" ht="46.5" customHeight="1">
      <c r="A39" s="139" t="s">
        <v>51</v>
      </c>
      <c r="B39" s="140" t="s">
        <v>238</v>
      </c>
      <c r="C39" s="141"/>
      <c r="D39" s="142">
        <f>D40+D41+D42+D43+D44</f>
        <v>1715494</v>
      </c>
    </row>
    <row r="40" spans="1:4" s="115" customFormat="1" ht="135.75" customHeight="1">
      <c r="A40" s="118" t="s">
        <v>155</v>
      </c>
      <c r="B40" s="129" t="s">
        <v>239</v>
      </c>
      <c r="C40" s="129" t="s">
        <v>52</v>
      </c>
      <c r="D40" s="130">
        <v>775000</v>
      </c>
    </row>
    <row r="41" spans="1:4" s="115" customFormat="1" ht="84" customHeight="1">
      <c r="A41" s="113" t="s">
        <v>142</v>
      </c>
      <c r="B41" s="129" t="s">
        <v>239</v>
      </c>
      <c r="C41" s="129" t="s">
        <v>48</v>
      </c>
      <c r="D41" s="130">
        <v>701000</v>
      </c>
    </row>
    <row r="42" spans="1:4" s="115" customFormat="1" ht="84" customHeight="1">
      <c r="A42" s="113" t="s">
        <v>220</v>
      </c>
      <c r="B42" s="129" t="s">
        <v>239</v>
      </c>
      <c r="C42" s="129" t="s">
        <v>53</v>
      </c>
      <c r="D42" s="130">
        <v>2000</v>
      </c>
    </row>
    <row r="43" spans="1:4" s="115" customFormat="1" ht="200.25" customHeight="1">
      <c r="A43" s="184" t="s">
        <v>271</v>
      </c>
      <c r="B43" s="129" t="s">
        <v>269</v>
      </c>
      <c r="C43" s="129" t="s">
        <v>52</v>
      </c>
      <c r="D43" s="130">
        <v>16000</v>
      </c>
    </row>
    <row r="44" spans="1:4" s="115" customFormat="1" ht="198">
      <c r="A44" s="184" t="s">
        <v>271</v>
      </c>
      <c r="B44" s="129" t="s">
        <v>270</v>
      </c>
      <c r="C44" s="129" t="s">
        <v>52</v>
      </c>
      <c r="D44" s="130">
        <v>221494</v>
      </c>
    </row>
    <row r="45" spans="1:4" s="40" customFormat="1" ht="85.5" customHeight="1">
      <c r="A45" s="44" t="s">
        <v>160</v>
      </c>
      <c r="B45" s="122" t="s">
        <v>62</v>
      </c>
      <c r="C45" s="122"/>
      <c r="D45" s="132">
        <f>SUM(D46:D58)</f>
        <v>467309.5400000001</v>
      </c>
    </row>
    <row r="46" spans="1:4" s="45" customFormat="1" ht="50.25" customHeight="1">
      <c r="A46" s="42" t="s">
        <v>151</v>
      </c>
      <c r="B46" s="131" t="s">
        <v>240</v>
      </c>
      <c r="C46" s="131" t="s">
        <v>53</v>
      </c>
      <c r="D46" s="130">
        <v>20000</v>
      </c>
    </row>
    <row r="47" spans="1:4" s="45" customFormat="1" ht="50.25" customHeight="1">
      <c r="A47" s="42" t="s">
        <v>272</v>
      </c>
      <c r="B47" s="131" t="s">
        <v>273</v>
      </c>
      <c r="C47" s="131" t="s">
        <v>48</v>
      </c>
      <c r="D47" s="130">
        <v>55000</v>
      </c>
    </row>
    <row r="48" spans="1:4" s="37" customFormat="1" ht="132.75" customHeight="1">
      <c r="A48" s="42" t="s">
        <v>245</v>
      </c>
      <c r="B48" s="131" t="s">
        <v>241</v>
      </c>
      <c r="C48" s="131" t="s">
        <v>52</v>
      </c>
      <c r="D48" s="130">
        <v>81000</v>
      </c>
    </row>
    <row r="49" spans="1:4" s="37" customFormat="1" ht="141" customHeight="1">
      <c r="A49" s="187" t="s">
        <v>292</v>
      </c>
      <c r="B49" s="188" t="s">
        <v>242</v>
      </c>
      <c r="C49" s="188" t="s">
        <v>48</v>
      </c>
      <c r="D49" s="189">
        <v>95011.83</v>
      </c>
    </row>
    <row r="50" spans="1:4" s="37" customFormat="1" ht="181.5">
      <c r="A50" s="190" t="s">
        <v>319</v>
      </c>
      <c r="B50" s="192" t="s">
        <v>312</v>
      </c>
      <c r="C50" s="192">
        <v>200</v>
      </c>
      <c r="D50" s="180">
        <v>125.14</v>
      </c>
    </row>
    <row r="51" spans="1:4" s="37" customFormat="1" ht="375">
      <c r="A51" s="191" t="s">
        <v>320</v>
      </c>
      <c r="B51" s="192" t="s">
        <v>313</v>
      </c>
      <c r="C51" s="192">
        <v>200</v>
      </c>
      <c r="D51" s="180">
        <v>526.87</v>
      </c>
    </row>
    <row r="52" spans="1:4" s="37" customFormat="1" ht="168.75">
      <c r="A52" s="191" t="s">
        <v>325</v>
      </c>
      <c r="B52" s="192" t="s">
        <v>314</v>
      </c>
      <c r="C52" s="192">
        <v>200</v>
      </c>
      <c r="D52" s="180">
        <v>125.14</v>
      </c>
    </row>
    <row r="53" spans="1:4" s="37" customFormat="1" ht="206.25">
      <c r="A53" s="191" t="s">
        <v>324</v>
      </c>
      <c r="B53" s="192" t="s">
        <v>317</v>
      </c>
      <c r="C53" s="192">
        <v>200</v>
      </c>
      <c r="D53" s="180">
        <v>125.14</v>
      </c>
    </row>
    <row r="54" spans="1:4" s="37" customFormat="1" ht="243.75">
      <c r="A54" s="191" t="s">
        <v>321</v>
      </c>
      <c r="B54" s="192" t="s">
        <v>318</v>
      </c>
      <c r="C54" s="192">
        <v>200</v>
      </c>
      <c r="D54" s="180">
        <v>125.14</v>
      </c>
    </row>
    <row r="55" spans="1:4" s="37" customFormat="1" ht="180.75" customHeight="1">
      <c r="A55" s="191" t="s">
        <v>322</v>
      </c>
      <c r="B55" s="192" t="s">
        <v>316</v>
      </c>
      <c r="C55" s="192">
        <v>200</v>
      </c>
      <c r="D55" s="180">
        <v>125.14</v>
      </c>
    </row>
    <row r="56" spans="1:4" s="37" customFormat="1" ht="168.75">
      <c r="A56" s="191" t="s">
        <v>323</v>
      </c>
      <c r="B56" s="192" t="s">
        <v>315</v>
      </c>
      <c r="C56" s="192">
        <v>200</v>
      </c>
      <c r="D56" s="180">
        <v>125.14</v>
      </c>
    </row>
    <row r="57" spans="1:4" s="45" customFormat="1" ht="68.25" customHeight="1">
      <c r="A57" s="42" t="s">
        <v>77</v>
      </c>
      <c r="B57" s="131" t="s">
        <v>297</v>
      </c>
      <c r="C57" s="131" t="s">
        <v>70</v>
      </c>
      <c r="D57" s="135">
        <v>115020</v>
      </c>
    </row>
    <row r="58" spans="1:4" ht="49.5">
      <c r="A58" s="42" t="s">
        <v>328</v>
      </c>
      <c r="B58" s="131" t="s">
        <v>326</v>
      </c>
      <c r="C58" s="131" t="s">
        <v>53</v>
      </c>
      <c r="D58" s="135">
        <v>100000</v>
      </c>
    </row>
    <row r="59" spans="1:4" ht="16.5">
      <c r="A59" s="46" t="s">
        <v>71</v>
      </c>
      <c r="B59" s="59"/>
      <c r="C59" s="59"/>
      <c r="D59" s="185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37">
      <selection activeCell="A29" sqref="A29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61" customWidth="1"/>
    <col min="4" max="4" width="5.28125" style="61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140625" style="0" bestFit="1" customWidth="1"/>
    <col min="12" max="12" width="16.421875" style="0" bestFit="1" customWidth="1"/>
    <col min="15" max="15" width="15.140625" style="0" bestFit="1" customWidth="1"/>
  </cols>
  <sheetData>
    <row r="1" spans="8:9" ht="39.75" customHeight="1">
      <c r="H1" s="299" t="s">
        <v>400</v>
      </c>
      <c r="I1" s="299"/>
    </row>
    <row r="2" spans="4:9" ht="113.25" customHeight="1">
      <c r="D2" s="205"/>
      <c r="E2" s="205"/>
      <c r="F2" s="205"/>
      <c r="G2" s="299" t="s">
        <v>417</v>
      </c>
      <c r="H2" s="299"/>
      <c r="I2" s="299"/>
    </row>
    <row r="3" spans="1:9" ht="35.25" customHeight="1">
      <c r="A3" s="319" t="s">
        <v>418</v>
      </c>
      <c r="B3" s="319"/>
      <c r="C3" s="319"/>
      <c r="D3" s="319"/>
      <c r="E3" s="319"/>
      <c r="F3" s="319"/>
      <c r="G3" s="319"/>
      <c r="H3" s="319"/>
      <c r="I3" s="319"/>
    </row>
    <row r="4" spans="1:7" ht="15.75" customHeight="1">
      <c r="A4" s="348"/>
      <c r="B4" s="319"/>
      <c r="C4" s="319"/>
      <c r="D4" s="319"/>
      <c r="E4" s="319"/>
      <c r="F4" s="319"/>
      <c r="G4" s="319"/>
    </row>
    <row r="5" ht="8.25" customHeight="1"/>
    <row r="6" spans="1:9" s="37" customFormat="1" ht="39.75" customHeight="1">
      <c r="A6" s="358" t="s">
        <v>42</v>
      </c>
      <c r="B6" s="358" t="s">
        <v>93</v>
      </c>
      <c r="C6" s="358" t="s">
        <v>97</v>
      </c>
      <c r="D6" s="358" t="s">
        <v>94</v>
      </c>
      <c r="E6" s="358" t="s">
        <v>43</v>
      </c>
      <c r="F6" s="358" t="s">
        <v>95</v>
      </c>
      <c r="G6" s="353" t="s">
        <v>358</v>
      </c>
      <c r="H6" s="354" t="s">
        <v>368</v>
      </c>
      <c r="I6" s="353" t="s">
        <v>410</v>
      </c>
    </row>
    <row r="7" spans="1:9" s="37" customFormat="1" ht="102" customHeight="1">
      <c r="A7" s="359"/>
      <c r="B7" s="359"/>
      <c r="C7" s="359"/>
      <c r="D7" s="359"/>
      <c r="E7" s="359"/>
      <c r="F7" s="359"/>
      <c r="G7" s="353"/>
      <c r="H7" s="355"/>
      <c r="I7" s="355"/>
    </row>
    <row r="8" spans="1:9" s="60" customFormat="1" ht="47.25">
      <c r="A8" s="186" t="s">
        <v>303</v>
      </c>
      <c r="B8" s="161" t="s">
        <v>145</v>
      </c>
      <c r="C8" s="161" t="s">
        <v>80</v>
      </c>
      <c r="D8" s="161" t="s">
        <v>80</v>
      </c>
      <c r="E8" s="161" t="s">
        <v>81</v>
      </c>
      <c r="F8" s="161" t="s">
        <v>82</v>
      </c>
      <c r="G8" s="219">
        <f>G44</f>
        <v>5579209.499999999</v>
      </c>
      <c r="H8" s="219">
        <f>H44</f>
        <v>3851085.55</v>
      </c>
      <c r="I8" s="263">
        <f>I44</f>
        <v>3700128.05</v>
      </c>
    </row>
    <row r="9" spans="1:12" s="40" customFormat="1" ht="158.25">
      <c r="A9" s="52" t="s">
        <v>146</v>
      </c>
      <c r="B9" s="163">
        <v>805</v>
      </c>
      <c r="C9" s="164" t="s">
        <v>83</v>
      </c>
      <c r="D9" s="164" t="s">
        <v>84</v>
      </c>
      <c r="E9" s="164" t="s">
        <v>288</v>
      </c>
      <c r="F9" s="165" t="s">
        <v>52</v>
      </c>
      <c r="G9" s="220">
        <f>'[3]Прил.4'!D15</f>
        <v>722000</v>
      </c>
      <c r="H9" s="220">
        <f>'[3]Прил.4'!E15</f>
        <v>539795</v>
      </c>
      <c r="I9" s="291">
        <f>'[3]Прил.4'!F15</f>
        <v>545000</v>
      </c>
      <c r="L9" s="121"/>
    </row>
    <row r="10" spans="1:10" s="40" customFormat="1" ht="157.5">
      <c r="A10" s="48" t="s">
        <v>148</v>
      </c>
      <c r="B10" s="163">
        <v>805</v>
      </c>
      <c r="C10" s="160" t="s">
        <v>83</v>
      </c>
      <c r="D10" s="160" t="s">
        <v>85</v>
      </c>
      <c r="E10" s="167" t="s">
        <v>231</v>
      </c>
      <c r="F10" s="167" t="s">
        <v>52</v>
      </c>
      <c r="G10" s="221">
        <f>'[3]Прил.4'!D11</f>
        <v>917000</v>
      </c>
      <c r="H10" s="221">
        <f>'[3]Прил.4'!E11</f>
        <v>702180</v>
      </c>
      <c r="I10" s="292">
        <f>'[3]Прил.4'!F11</f>
        <v>710000</v>
      </c>
      <c r="J10" s="121"/>
    </row>
    <row r="11" spans="1:10" s="37" customFormat="1" ht="94.5">
      <c r="A11" s="48" t="s">
        <v>150</v>
      </c>
      <c r="B11" s="163">
        <v>805</v>
      </c>
      <c r="C11" s="160" t="s">
        <v>83</v>
      </c>
      <c r="D11" s="160" t="s">
        <v>85</v>
      </c>
      <c r="E11" s="167" t="s">
        <v>231</v>
      </c>
      <c r="F11" s="167" t="s">
        <v>48</v>
      </c>
      <c r="G11" s="221">
        <f>'[3]Прил.4'!D12</f>
        <v>195000</v>
      </c>
      <c r="H11" s="221">
        <f>'[3]Прил.4'!E12</f>
        <v>25000</v>
      </c>
      <c r="I11" s="292">
        <f>'[3]Прил.4'!F12</f>
        <v>19500</v>
      </c>
      <c r="J11" s="43"/>
    </row>
    <row r="12" spans="1:9" s="37" customFormat="1" ht="63">
      <c r="A12" s="48" t="s">
        <v>218</v>
      </c>
      <c r="B12" s="163">
        <v>805</v>
      </c>
      <c r="C12" s="160" t="s">
        <v>83</v>
      </c>
      <c r="D12" s="160" t="s">
        <v>85</v>
      </c>
      <c r="E12" s="167" t="s">
        <v>231</v>
      </c>
      <c r="F12" s="167" t="s">
        <v>53</v>
      </c>
      <c r="G12" s="221">
        <f>'[3]Прил.4'!D13</f>
        <v>2000</v>
      </c>
      <c r="H12" s="221">
        <f>'[3]Прил.4'!E13</f>
        <v>500</v>
      </c>
      <c r="I12" s="292">
        <f>'[3]Прил.4'!F13</f>
        <v>500</v>
      </c>
    </row>
    <row r="13" spans="1:9" s="37" customFormat="1" ht="133.5" customHeight="1">
      <c r="A13" s="48" t="s">
        <v>366</v>
      </c>
      <c r="B13" s="163">
        <v>805</v>
      </c>
      <c r="C13" s="160" t="s">
        <v>83</v>
      </c>
      <c r="D13" s="160" t="s">
        <v>345</v>
      </c>
      <c r="E13" s="167" t="s">
        <v>344</v>
      </c>
      <c r="F13" s="167" t="s">
        <v>362</v>
      </c>
      <c r="G13" s="221">
        <f>'[3]Прил.4'!D67</f>
        <v>49375</v>
      </c>
      <c r="H13" s="221">
        <f>'[3]Прил.4'!E67</f>
        <v>49375</v>
      </c>
      <c r="I13" s="292">
        <f>'[3]Прил.4'!F67</f>
        <v>49375</v>
      </c>
    </row>
    <row r="14" spans="1:9" s="45" customFormat="1" ht="63">
      <c r="A14" s="48" t="s">
        <v>151</v>
      </c>
      <c r="B14" s="163">
        <v>805</v>
      </c>
      <c r="C14" s="160" t="s">
        <v>83</v>
      </c>
      <c r="D14" s="160" t="s">
        <v>86</v>
      </c>
      <c r="E14" s="167" t="s">
        <v>240</v>
      </c>
      <c r="F14" s="167" t="s">
        <v>53</v>
      </c>
      <c r="G14" s="221">
        <f>'[3]Прил.4'!D69</f>
        <v>30000</v>
      </c>
      <c r="H14" s="221">
        <f>'[3]Прил.4'!E69</f>
        <v>20000</v>
      </c>
      <c r="I14" s="292">
        <f>'[3]Прил.4'!F69</f>
        <v>20000</v>
      </c>
    </row>
    <row r="15" spans="1:12" s="37" customFormat="1" ht="157.5">
      <c r="A15" s="48" t="s">
        <v>371</v>
      </c>
      <c r="B15" s="193">
        <v>805</v>
      </c>
      <c r="C15" s="194" t="s">
        <v>83</v>
      </c>
      <c r="D15" s="194" t="s">
        <v>87</v>
      </c>
      <c r="E15" s="167" t="s">
        <v>295</v>
      </c>
      <c r="F15" s="160" t="s">
        <v>48</v>
      </c>
      <c r="G15" s="222">
        <f>'[3]Прил.4'!D17</f>
        <v>20000</v>
      </c>
      <c r="H15" s="222">
        <f>'[3]Прил.4'!E17</f>
        <v>15000</v>
      </c>
      <c r="I15" s="293">
        <f>'[3]Прил.4'!F17</f>
        <v>6500</v>
      </c>
      <c r="L15" s="43"/>
    </row>
    <row r="16" spans="1:9" s="37" customFormat="1" ht="78.75">
      <c r="A16" s="203" t="s">
        <v>267</v>
      </c>
      <c r="B16" s="281">
        <v>805</v>
      </c>
      <c r="C16" s="282" t="s">
        <v>83</v>
      </c>
      <c r="D16" s="282" t="s">
        <v>87</v>
      </c>
      <c r="E16" s="204" t="s">
        <v>296</v>
      </c>
      <c r="F16" s="194" t="s">
        <v>48</v>
      </c>
      <c r="G16" s="223">
        <f>'[3]Прил.4'!D20</f>
        <v>30000</v>
      </c>
      <c r="H16" s="223">
        <f>'[3]Прил.4'!E20</f>
        <v>5000</v>
      </c>
      <c r="I16" s="294">
        <f>'[3]Прил.4'!F20</f>
        <v>5000</v>
      </c>
    </row>
    <row r="17" spans="1:9" s="37" customFormat="1" ht="126">
      <c r="A17" s="197" t="s">
        <v>391</v>
      </c>
      <c r="B17" s="198">
        <v>805</v>
      </c>
      <c r="C17" s="199" t="s">
        <v>83</v>
      </c>
      <c r="D17" s="199" t="s">
        <v>87</v>
      </c>
      <c r="E17" s="283" t="s">
        <v>390</v>
      </c>
      <c r="F17" s="199" t="s">
        <v>48</v>
      </c>
      <c r="G17" s="262">
        <f>'[3]Прил.4'!D24</f>
        <v>5000</v>
      </c>
      <c r="H17" s="262">
        <f>'[3]Прил.4'!E24</f>
        <v>0</v>
      </c>
      <c r="I17" s="262">
        <f>'[3]Прил.4'!F24</f>
        <v>0</v>
      </c>
    </row>
    <row r="18" spans="1:9" s="37" customFormat="1" ht="173.25">
      <c r="A18" s="197" t="s">
        <v>376</v>
      </c>
      <c r="B18" s="196" t="s">
        <v>145</v>
      </c>
      <c r="C18" s="196" t="s">
        <v>83</v>
      </c>
      <c r="D18" s="196" t="s">
        <v>87</v>
      </c>
      <c r="E18" s="201" t="s">
        <v>312</v>
      </c>
      <c r="F18" s="201">
        <v>200</v>
      </c>
      <c r="G18" s="224">
        <f>'[3]Прил.4'!D58</f>
        <v>124.17</v>
      </c>
      <c r="H18" s="224">
        <f>'[3]Прил.4'!E58</f>
        <v>0</v>
      </c>
      <c r="I18" s="202">
        <f>'[3]Прил.4'!F58</f>
        <v>0</v>
      </c>
    </row>
    <row r="19" spans="1:9" s="37" customFormat="1" ht="283.5">
      <c r="A19" s="200" t="s">
        <v>377</v>
      </c>
      <c r="B19" s="196" t="s">
        <v>145</v>
      </c>
      <c r="C19" s="196" t="s">
        <v>83</v>
      </c>
      <c r="D19" s="196" t="s">
        <v>87</v>
      </c>
      <c r="E19" s="201" t="s">
        <v>313</v>
      </c>
      <c r="F19" s="201">
        <v>200</v>
      </c>
      <c r="G19" s="224">
        <f>'[3]Прил.4'!D59</f>
        <v>522.78</v>
      </c>
      <c r="H19" s="224">
        <f>'[3]Прил.4'!E59</f>
        <v>0</v>
      </c>
      <c r="I19" s="202">
        <f>'[3]Прил.4'!F59</f>
        <v>0</v>
      </c>
    </row>
    <row r="20" spans="1:9" s="37" customFormat="1" ht="110.25">
      <c r="A20" s="200" t="s">
        <v>378</v>
      </c>
      <c r="B20" s="196" t="s">
        <v>145</v>
      </c>
      <c r="C20" s="196" t="s">
        <v>83</v>
      </c>
      <c r="D20" s="196" t="s">
        <v>87</v>
      </c>
      <c r="E20" s="201" t="s">
        <v>314</v>
      </c>
      <c r="F20" s="201">
        <v>200</v>
      </c>
      <c r="G20" s="224">
        <f>'[3]Прил.4'!D60</f>
        <v>124.17</v>
      </c>
      <c r="H20" s="224">
        <f>'[3]Прил.4'!E60</f>
        <v>0</v>
      </c>
      <c r="I20" s="202">
        <f>'[3]Прил.4'!F60</f>
        <v>0</v>
      </c>
    </row>
    <row r="21" spans="1:11" s="37" customFormat="1" ht="144.75" customHeight="1">
      <c r="A21" s="200" t="s">
        <v>379</v>
      </c>
      <c r="B21" s="196" t="s">
        <v>145</v>
      </c>
      <c r="C21" s="196" t="s">
        <v>83</v>
      </c>
      <c r="D21" s="196" t="s">
        <v>87</v>
      </c>
      <c r="E21" s="201" t="s">
        <v>317</v>
      </c>
      <c r="F21" s="201">
        <v>200</v>
      </c>
      <c r="G21" s="224">
        <f>'[3]Прил.4'!D61</f>
        <v>124.17</v>
      </c>
      <c r="H21" s="224">
        <f>'[3]Прил.4'!E61</f>
        <v>0</v>
      </c>
      <c r="I21" s="202">
        <f>'[3]Прил.4'!F61</f>
        <v>0</v>
      </c>
      <c r="K21" s="43"/>
    </row>
    <row r="22" spans="1:9" s="37" customFormat="1" ht="194.25" customHeight="1">
      <c r="A22" s="200" t="s">
        <v>380</v>
      </c>
      <c r="B22" s="196" t="s">
        <v>145</v>
      </c>
      <c r="C22" s="196" t="s">
        <v>83</v>
      </c>
      <c r="D22" s="196" t="s">
        <v>87</v>
      </c>
      <c r="E22" s="201" t="s">
        <v>318</v>
      </c>
      <c r="F22" s="201">
        <v>200</v>
      </c>
      <c r="G22" s="224">
        <f>'[3]Прил.4'!D62</f>
        <v>124.17</v>
      </c>
      <c r="H22" s="224">
        <f>'[3]Прил.4'!E62</f>
        <v>0</v>
      </c>
      <c r="I22" s="202">
        <f>'[3]Прил.4'!F62</f>
        <v>0</v>
      </c>
    </row>
    <row r="23" spans="1:9" s="37" customFormat="1" ht="157.5">
      <c r="A23" s="200" t="s">
        <v>381</v>
      </c>
      <c r="B23" s="196" t="s">
        <v>145</v>
      </c>
      <c r="C23" s="196" t="s">
        <v>83</v>
      </c>
      <c r="D23" s="196" t="s">
        <v>87</v>
      </c>
      <c r="E23" s="201" t="s">
        <v>316</v>
      </c>
      <c r="F23" s="201">
        <v>200</v>
      </c>
      <c r="G23" s="224">
        <f>'[3]Прил.4'!D63</f>
        <v>124.17</v>
      </c>
      <c r="H23" s="224">
        <f>'[3]Прил.4'!E63</f>
        <v>0</v>
      </c>
      <c r="I23" s="202">
        <f>'[3]Прил.4'!F63</f>
        <v>0</v>
      </c>
    </row>
    <row r="24" spans="1:9" s="37" customFormat="1" ht="110.25">
      <c r="A24" s="200" t="s">
        <v>382</v>
      </c>
      <c r="B24" s="196" t="s">
        <v>145</v>
      </c>
      <c r="C24" s="196" t="s">
        <v>83</v>
      </c>
      <c r="D24" s="196" t="s">
        <v>87</v>
      </c>
      <c r="E24" s="201" t="s">
        <v>315</v>
      </c>
      <c r="F24" s="201">
        <v>200</v>
      </c>
      <c r="G24" s="224">
        <f>'[3]Прил.4'!D64</f>
        <v>124.17</v>
      </c>
      <c r="H24" s="224">
        <f>'[3]Прил.4'!E64</f>
        <v>0</v>
      </c>
      <c r="I24" s="202">
        <f>'[3]Прил.4'!F64</f>
        <v>0</v>
      </c>
    </row>
    <row r="25" spans="1:9" s="37" customFormat="1" ht="63">
      <c r="A25" s="48" t="s">
        <v>302</v>
      </c>
      <c r="B25" s="163">
        <v>805</v>
      </c>
      <c r="C25" s="160" t="s">
        <v>83</v>
      </c>
      <c r="D25" s="160" t="s">
        <v>87</v>
      </c>
      <c r="E25" s="167" t="s">
        <v>273</v>
      </c>
      <c r="F25" s="160" t="s">
        <v>48</v>
      </c>
      <c r="G25" s="208">
        <f>'[3]Прил.4'!D68</f>
        <v>62932.23</v>
      </c>
      <c r="H25" s="208">
        <f>'[3]Прил.4'!E68</f>
        <v>31767.5</v>
      </c>
      <c r="I25" s="244">
        <f>'[3]Прил.4'!F68</f>
        <v>28645</v>
      </c>
    </row>
    <row r="26" spans="1:9" s="37" customFormat="1" ht="165.75" customHeight="1">
      <c r="A26" s="48" t="s">
        <v>416</v>
      </c>
      <c r="B26" s="163">
        <v>805</v>
      </c>
      <c r="C26" s="160" t="s">
        <v>84</v>
      </c>
      <c r="D26" s="160" t="s">
        <v>88</v>
      </c>
      <c r="E26" s="167" t="s">
        <v>241</v>
      </c>
      <c r="F26" s="167" t="s">
        <v>52</v>
      </c>
      <c r="G26" s="221">
        <f>'[3]Прил.4'!D70</f>
        <v>115400</v>
      </c>
      <c r="H26" s="221">
        <f>'[3]Прил.4'!E70</f>
        <v>120600</v>
      </c>
      <c r="I26" s="292">
        <f>'[3]Прил.4'!F70</f>
        <v>124800</v>
      </c>
    </row>
    <row r="27" spans="1:9" s="37" customFormat="1" ht="69.75" customHeight="1">
      <c r="A27" s="48" t="s">
        <v>56</v>
      </c>
      <c r="B27" s="163">
        <v>805</v>
      </c>
      <c r="C27" s="160" t="s">
        <v>88</v>
      </c>
      <c r="D27" s="160" t="s">
        <v>89</v>
      </c>
      <c r="E27" s="167" t="s">
        <v>234</v>
      </c>
      <c r="F27" s="167" t="s">
        <v>48</v>
      </c>
      <c r="G27" s="221">
        <f>'[3]Прил.4'!D28</f>
        <v>50000</v>
      </c>
      <c r="H27" s="221">
        <f>'[3]Прил.4'!E28</f>
        <v>15000</v>
      </c>
      <c r="I27" s="292">
        <f>'[3]Прил.4'!F28</f>
        <v>15000</v>
      </c>
    </row>
    <row r="28" spans="1:9" s="37" customFormat="1" ht="102" customHeight="1">
      <c r="A28" s="265" t="s">
        <v>373</v>
      </c>
      <c r="B28" s="163">
        <v>805</v>
      </c>
      <c r="C28" s="160" t="s">
        <v>85</v>
      </c>
      <c r="D28" s="160" t="s">
        <v>359</v>
      </c>
      <c r="E28" s="266" t="s">
        <v>355</v>
      </c>
      <c r="F28" s="167" t="s">
        <v>48</v>
      </c>
      <c r="G28" s="221">
        <f>'[3]Прил.4'!D32</f>
        <v>134403.61</v>
      </c>
      <c r="H28" s="221">
        <f>'[3]Прил.4'!E32</f>
        <v>134403.61</v>
      </c>
      <c r="I28" s="292">
        <f>'[3]Прил.4'!F32</f>
        <v>134403.61</v>
      </c>
    </row>
    <row r="29" spans="1:9" s="37" customFormat="1" ht="152.25" customHeight="1">
      <c r="A29" s="265" t="s">
        <v>414</v>
      </c>
      <c r="B29" s="163">
        <v>805</v>
      </c>
      <c r="C29" s="160" t="s">
        <v>85</v>
      </c>
      <c r="D29" s="160" t="s">
        <v>359</v>
      </c>
      <c r="E29" s="266" t="s">
        <v>415</v>
      </c>
      <c r="F29" s="167" t="s">
        <v>48</v>
      </c>
      <c r="G29" s="221">
        <f>'[3]Прил.4'!D33</f>
        <v>544096.81</v>
      </c>
      <c r="H29" s="221">
        <f>'[3]Прил.4'!E33</f>
        <v>544096.81</v>
      </c>
      <c r="I29" s="292">
        <f>'[3]Прил.4'!F33</f>
        <v>544096.81</v>
      </c>
    </row>
    <row r="30" spans="1:9" s="37" customFormat="1" ht="78.75">
      <c r="A30" s="48" t="s">
        <v>59</v>
      </c>
      <c r="B30" s="163">
        <v>805</v>
      </c>
      <c r="C30" s="160" t="s">
        <v>85</v>
      </c>
      <c r="D30" s="160" t="s">
        <v>90</v>
      </c>
      <c r="E30" s="167" t="s">
        <v>280</v>
      </c>
      <c r="F30" s="167" t="s">
        <v>48</v>
      </c>
      <c r="G30" s="221">
        <f>'[3]Прил.4'!D37</f>
        <v>1000</v>
      </c>
      <c r="H30" s="221">
        <f>'[3]Прил.4'!E37</f>
        <v>1000</v>
      </c>
      <c r="I30" s="292">
        <f>'[3]Прил.4'!F37</f>
        <v>1000</v>
      </c>
    </row>
    <row r="31" spans="1:9" s="37" customFormat="1" ht="99.75" customHeight="1">
      <c r="A31" s="48" t="s">
        <v>375</v>
      </c>
      <c r="B31" s="163">
        <v>805</v>
      </c>
      <c r="C31" s="160" t="s">
        <v>91</v>
      </c>
      <c r="D31" s="160" t="s">
        <v>84</v>
      </c>
      <c r="E31" s="167" t="s">
        <v>242</v>
      </c>
      <c r="F31" s="167" t="s">
        <v>48</v>
      </c>
      <c r="G31" s="221">
        <f>'[3]Прил.4'!D57</f>
        <v>105077.42</v>
      </c>
      <c r="H31" s="221">
        <f>'[3]Прил.4'!E57</f>
        <v>0</v>
      </c>
      <c r="I31" s="292">
        <f>'[3]Прил.4'!F57</f>
        <v>0</v>
      </c>
    </row>
    <row r="32" spans="1:9" s="37" customFormat="1" ht="110.25">
      <c r="A32" s="48" t="s">
        <v>392</v>
      </c>
      <c r="B32" s="163">
        <v>805</v>
      </c>
      <c r="C32" s="160" t="s">
        <v>91</v>
      </c>
      <c r="D32" s="160" t="s">
        <v>84</v>
      </c>
      <c r="E32" s="167" t="s">
        <v>356</v>
      </c>
      <c r="F32" s="167" t="s">
        <v>48</v>
      </c>
      <c r="G32" s="221">
        <f>'[3]Прил.4'!D65</f>
        <v>100000</v>
      </c>
      <c r="H32" s="221">
        <f>'[3]Прил.4'!E65</f>
        <v>100000</v>
      </c>
      <c r="I32" s="292">
        <f>'[3]Прил.4'!F65</f>
        <v>100000</v>
      </c>
    </row>
    <row r="33" spans="1:9" s="37" customFormat="1" ht="63">
      <c r="A33" s="182" t="s">
        <v>420</v>
      </c>
      <c r="B33" s="163">
        <v>805</v>
      </c>
      <c r="C33" s="160" t="s">
        <v>91</v>
      </c>
      <c r="D33" s="160" t="s">
        <v>88</v>
      </c>
      <c r="E33" s="167" t="s">
        <v>237</v>
      </c>
      <c r="F33" s="167" t="s">
        <v>48</v>
      </c>
      <c r="G33" s="221">
        <f>'[3]Прил.4'!D45</f>
        <v>362000</v>
      </c>
      <c r="H33" s="221">
        <f>'[3]Прил.4'!E45</f>
        <v>244000</v>
      </c>
      <c r="I33" s="292">
        <f>'[3]Прил.4'!F45</f>
        <v>249000</v>
      </c>
    </row>
    <row r="34" spans="1:12" s="37" customFormat="1" ht="63">
      <c r="A34" s="182" t="s">
        <v>421</v>
      </c>
      <c r="B34" s="163">
        <v>805</v>
      </c>
      <c r="C34" s="160" t="s">
        <v>91</v>
      </c>
      <c r="D34" s="160" t="s">
        <v>88</v>
      </c>
      <c r="E34" s="167" t="s">
        <v>294</v>
      </c>
      <c r="F34" s="167" t="s">
        <v>48</v>
      </c>
      <c r="G34" s="221">
        <f>'[3]Прил.4'!D46</f>
        <v>5000</v>
      </c>
      <c r="H34" s="221">
        <f>'[3]Прил.4'!E46</f>
        <v>5000</v>
      </c>
      <c r="I34" s="292">
        <f>'[3]Прил.4'!F46</f>
        <v>5000</v>
      </c>
      <c r="J34" s="43"/>
      <c r="L34" s="43"/>
    </row>
    <row r="35" spans="1:12" s="37" customFormat="1" ht="78.75">
      <c r="A35" s="182" t="s">
        <v>49</v>
      </c>
      <c r="B35" s="163">
        <v>805</v>
      </c>
      <c r="C35" s="160" t="s">
        <v>91</v>
      </c>
      <c r="D35" s="160" t="s">
        <v>88</v>
      </c>
      <c r="E35" s="167" t="s">
        <v>349</v>
      </c>
      <c r="F35" s="167" t="s">
        <v>48</v>
      </c>
      <c r="G35" s="221">
        <f>'[3]Прил.4'!D47</f>
        <v>30000</v>
      </c>
      <c r="H35" s="221">
        <f>'[3]Прил.4'!E47</f>
        <v>0</v>
      </c>
      <c r="I35" s="292">
        <f>'[3]Прил.4'!F47</f>
        <v>0</v>
      </c>
      <c r="J35" s="43"/>
      <c r="L35" s="43"/>
    </row>
    <row r="36" spans="1:12" s="37" customFormat="1" ht="99.75" customHeight="1">
      <c r="A36" s="182" t="s">
        <v>384</v>
      </c>
      <c r="B36" s="163">
        <v>805</v>
      </c>
      <c r="C36" s="160" t="s">
        <v>91</v>
      </c>
      <c r="D36" s="160" t="s">
        <v>88</v>
      </c>
      <c r="E36" s="167" t="s">
        <v>357</v>
      </c>
      <c r="F36" s="167" t="s">
        <v>48</v>
      </c>
      <c r="G36" s="221">
        <f>'[3]Прил.4'!D66</f>
        <v>164947.63</v>
      </c>
      <c r="H36" s="221">
        <f>'[3]Прил.4'!E66</f>
        <v>164947.63</v>
      </c>
      <c r="I36" s="292">
        <f>'[3]Прил.4'!F66</f>
        <v>164947.63</v>
      </c>
      <c r="J36" s="43"/>
      <c r="L36" s="43"/>
    </row>
    <row r="37" spans="1:9" s="37" customFormat="1" ht="94.5">
      <c r="A37" s="48" t="s">
        <v>154</v>
      </c>
      <c r="B37" s="163">
        <v>805</v>
      </c>
      <c r="C37" s="160" t="s">
        <v>79</v>
      </c>
      <c r="D37" s="160" t="s">
        <v>79</v>
      </c>
      <c r="E37" s="167" t="s">
        <v>283</v>
      </c>
      <c r="F37" s="167" t="s">
        <v>48</v>
      </c>
      <c r="G37" s="221">
        <f>'[3]Прил.4'!D41</f>
        <v>1000</v>
      </c>
      <c r="H37" s="221">
        <f>'[3]Прил.4'!E41</f>
        <v>1000</v>
      </c>
      <c r="I37" s="292">
        <f>'[3]Прил.4'!F41</f>
        <v>1000</v>
      </c>
    </row>
    <row r="38" spans="1:15" s="37" customFormat="1" ht="173.25">
      <c r="A38" s="66" t="s">
        <v>155</v>
      </c>
      <c r="B38" s="163">
        <v>805</v>
      </c>
      <c r="C38" s="167" t="s">
        <v>92</v>
      </c>
      <c r="D38" s="167" t="s">
        <v>83</v>
      </c>
      <c r="E38" s="167" t="s">
        <v>239</v>
      </c>
      <c r="F38" s="167" t="s">
        <v>52</v>
      </c>
      <c r="G38" s="221">
        <f>'[3]Прил.4'!D51</f>
        <v>850000</v>
      </c>
      <c r="H38" s="221">
        <f>'[3]Прил.4'!E51</f>
        <v>600000</v>
      </c>
      <c r="I38" s="292">
        <f>'[3]Прил.4'!F51</f>
        <v>547000</v>
      </c>
      <c r="K38" s="43"/>
      <c r="O38" s="43"/>
    </row>
    <row r="39" spans="1:15" s="37" customFormat="1" ht="110.25">
      <c r="A39" s="48" t="s">
        <v>142</v>
      </c>
      <c r="B39" s="163">
        <v>805</v>
      </c>
      <c r="C39" s="160" t="s">
        <v>92</v>
      </c>
      <c r="D39" s="160" t="s">
        <v>83</v>
      </c>
      <c r="E39" s="167" t="s">
        <v>239</v>
      </c>
      <c r="F39" s="167" t="s">
        <v>48</v>
      </c>
      <c r="G39" s="221">
        <f>'[3]Прил.4'!D52</f>
        <v>677000</v>
      </c>
      <c r="H39" s="221">
        <f>'[3]Прил.4'!E52</f>
        <v>403900</v>
      </c>
      <c r="I39" s="292">
        <f>'[3]Прил.4'!F52</f>
        <v>300840</v>
      </c>
      <c r="O39" s="43"/>
    </row>
    <row r="40" spans="1:9" s="37" customFormat="1" ht="78.75">
      <c r="A40" s="182" t="s">
        <v>220</v>
      </c>
      <c r="B40" s="163">
        <v>805</v>
      </c>
      <c r="C40" s="160" t="s">
        <v>92</v>
      </c>
      <c r="D40" s="160" t="s">
        <v>83</v>
      </c>
      <c r="E40" s="167" t="s">
        <v>239</v>
      </c>
      <c r="F40" s="167" t="s">
        <v>53</v>
      </c>
      <c r="G40" s="221">
        <f>'[3]Прил.4'!D53</f>
        <v>1000</v>
      </c>
      <c r="H40" s="221">
        <f>'[3]Прил.4'!E53</f>
        <v>1000</v>
      </c>
      <c r="I40" s="292">
        <f>'[3]Прил.4'!F53</f>
        <v>1000</v>
      </c>
    </row>
    <row r="41" spans="1:12" s="37" customFormat="1" ht="193.5" customHeight="1">
      <c r="A41" s="170" t="s">
        <v>393</v>
      </c>
      <c r="B41" s="163">
        <v>805</v>
      </c>
      <c r="C41" s="160" t="s">
        <v>92</v>
      </c>
      <c r="D41" s="160" t="s">
        <v>83</v>
      </c>
      <c r="E41" s="167" t="s">
        <v>269</v>
      </c>
      <c r="F41" s="167" t="s">
        <v>52</v>
      </c>
      <c r="G41" s="221">
        <f>'[3]Прил.4'!D54</f>
        <v>17000</v>
      </c>
      <c r="H41" s="221">
        <f>'[3]Прил.4'!E54</f>
        <v>12500</v>
      </c>
      <c r="I41" s="292">
        <f>'[3]Прил.4'!F54</f>
        <v>12500</v>
      </c>
      <c r="L41" s="43"/>
    </row>
    <row r="42" spans="1:9" s="45" customFormat="1" ht="198.75" customHeight="1">
      <c r="A42" s="170" t="s">
        <v>271</v>
      </c>
      <c r="B42" s="163">
        <v>805</v>
      </c>
      <c r="C42" s="160" t="s">
        <v>92</v>
      </c>
      <c r="D42" s="160" t="s">
        <v>83</v>
      </c>
      <c r="E42" s="167" t="s">
        <v>270</v>
      </c>
      <c r="F42" s="167" t="s">
        <v>52</v>
      </c>
      <c r="G42" s="221">
        <f>'[3]Прил.4'!D55</f>
        <v>271689</v>
      </c>
      <c r="H42" s="221">
        <f>'[3]Прил.4'!E55</f>
        <v>0</v>
      </c>
      <c r="I42" s="292">
        <f>'[3]Прил.4'!F55</f>
        <v>0</v>
      </c>
    </row>
    <row r="43" spans="1:9" ht="78.75">
      <c r="A43" s="48" t="s">
        <v>77</v>
      </c>
      <c r="B43" s="163">
        <v>805</v>
      </c>
      <c r="C43" s="160" t="s">
        <v>89</v>
      </c>
      <c r="D43" s="160" t="s">
        <v>83</v>
      </c>
      <c r="E43" s="167" t="s">
        <v>297</v>
      </c>
      <c r="F43" s="167" t="s">
        <v>70</v>
      </c>
      <c r="G43" s="221">
        <f>'[3]Прил.4'!D71</f>
        <v>115020</v>
      </c>
      <c r="H43" s="221">
        <f>'[3]Прил.4'!E71</f>
        <v>115020</v>
      </c>
      <c r="I43" s="295">
        <f>'[3]Прил.4'!F71</f>
        <v>115020</v>
      </c>
    </row>
    <row r="44" spans="1:9" ht="15.75">
      <c r="A44" s="57" t="s">
        <v>71</v>
      </c>
      <c r="B44" s="57"/>
      <c r="C44" s="63"/>
      <c r="D44" s="63"/>
      <c r="E44" s="51"/>
      <c r="F44" s="51"/>
      <c r="G44" s="225">
        <f>SUM(G9:G43)</f>
        <v>5579209.499999999</v>
      </c>
      <c r="H44" s="264">
        <f>SUM(H9:H43)</f>
        <v>3851085.55</v>
      </c>
      <c r="I44" s="264">
        <f>SUM(I9:I43)</f>
        <v>3700128.05</v>
      </c>
    </row>
  </sheetData>
  <sheetProtection/>
  <mergeCells count="13">
    <mergeCell ref="E6:E7"/>
    <mergeCell ref="F6:F7"/>
    <mergeCell ref="G6:G7"/>
    <mergeCell ref="H6:H7"/>
    <mergeCell ref="I6:I7"/>
    <mergeCell ref="H1:I1"/>
    <mergeCell ref="G2:I2"/>
    <mergeCell ref="A3:I3"/>
    <mergeCell ref="A4:G4"/>
    <mergeCell ref="A6:A7"/>
    <mergeCell ref="B6:B7"/>
    <mergeCell ref="C6:C7"/>
    <mergeCell ref="D6:D7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2021-12-14T07:23:02Z</cp:lastPrinted>
  <dcterms:created xsi:type="dcterms:W3CDTF">2015-11-12T13:52:25Z</dcterms:created>
  <dcterms:modified xsi:type="dcterms:W3CDTF">2022-12-16T10:14:00Z</dcterms:modified>
  <cp:category/>
  <cp:version/>
  <cp:contentType/>
  <cp:contentStatus/>
</cp:coreProperties>
</file>